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ccord3\Desktop\2022\ПФХД 2022 ДОУ 215\сентябрь 2022\"/>
    </mc:Choice>
  </mc:AlternateContent>
  <xr:revisionPtr revIDLastSave="0" documentId="13_ncr:1_{157C3E8C-E884-4CA3-A10E-97257E6F2F7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Титул" sheetId="9" r:id="rId1"/>
    <sheet name="0701 бюджетные февраль" sheetId="16" r:id="rId2"/>
    <sheet name="Приложение 3" sheetId="13" r:id="rId3"/>
    <sheet name="расшифровка расходов" sheetId="10" r:id="rId4"/>
    <sheet name="ВНЕБЮДЖЕТ" sheetId="11" r:id="rId5"/>
    <sheet name="расчет питания" sheetId="12" r:id="rId6"/>
    <sheet name="Лист2" sheetId="15" r:id="rId7"/>
  </sheets>
  <definedNames>
    <definedName name="_xlnm._FilterDatabase" localSheetId="1" hidden="1">'0701 бюджетные февраль'!$A$165:$O$374</definedName>
    <definedName name="_xlnm._FilterDatabase" localSheetId="3" hidden="1">'расшифровка расходов'!$A$7:$O$294</definedName>
    <definedName name="_xlnm.Print_Area" localSheetId="1">'0701 бюджетные февраль'!$A$1:$O$383</definedName>
    <definedName name="_xlnm.Print_Area" localSheetId="3">'расшифровка расходов'!$A$1:$K$298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6" l="1"/>
  <c r="M69" i="16"/>
  <c r="M45" i="16"/>
  <c r="H355" i="16"/>
  <c r="M165" i="16"/>
  <c r="M47" i="16"/>
  <c r="K72" i="10"/>
  <c r="J72" i="10"/>
  <c r="M306" i="16"/>
  <c r="M63" i="16"/>
  <c r="D10" i="10"/>
  <c r="O117" i="16" l="1"/>
  <c r="N117" i="16"/>
  <c r="M117" i="16"/>
  <c r="O78" i="16"/>
  <c r="N78" i="16"/>
  <c r="M78" i="16"/>
  <c r="O33" i="16" l="1"/>
  <c r="N33" i="16"/>
  <c r="M33" i="16"/>
  <c r="K74" i="10"/>
  <c r="J74" i="10"/>
  <c r="K73" i="10"/>
  <c r="J73" i="10"/>
  <c r="C283" i="10"/>
  <c r="D74" i="10" l="1"/>
  <c r="D73" i="10"/>
  <c r="O118" i="16" l="1"/>
  <c r="N118" i="16"/>
  <c r="M118" i="16"/>
  <c r="O79" i="16"/>
  <c r="N79" i="16"/>
  <c r="M79" i="16"/>
  <c r="M39" i="16"/>
  <c r="C196" i="10"/>
  <c r="E231" i="10"/>
  <c r="D292" i="10"/>
  <c r="C251" i="10"/>
  <c r="K250" i="10"/>
  <c r="K249" i="10"/>
  <c r="C249" i="10"/>
  <c r="J249" i="10" s="1"/>
  <c r="C248" i="10"/>
  <c r="K248" i="10" s="1"/>
  <c r="K247" i="10" s="1"/>
  <c r="H247" i="10"/>
  <c r="G247" i="10"/>
  <c r="F247" i="10"/>
  <c r="E247" i="10"/>
  <c r="D247" i="10"/>
  <c r="C247" i="10" s="1"/>
  <c r="F46" i="13"/>
  <c r="M197" i="16"/>
  <c r="J248" i="10" l="1"/>
  <c r="J250" i="10"/>
  <c r="J247" i="10" l="1"/>
  <c r="M195" i="16" l="1"/>
  <c r="M226" i="16"/>
  <c r="M200" i="16"/>
  <c r="M123" i="16" l="1"/>
  <c r="H367" i="16" l="1"/>
  <c r="H368" i="16" s="1"/>
  <c r="J368" i="16"/>
  <c r="I368" i="16"/>
  <c r="J356" i="16"/>
  <c r="I356" i="16"/>
  <c r="N326" i="16"/>
  <c r="O326" i="16"/>
  <c r="M326" i="16"/>
  <c r="N26" i="16"/>
  <c r="O26" i="16"/>
  <c r="N31" i="16"/>
  <c r="O31" i="16"/>
  <c r="M31" i="16"/>
  <c r="N165" i="16"/>
  <c r="N45" i="16"/>
  <c r="O45" i="16"/>
  <c r="M15" i="16"/>
  <c r="M6" i="16" l="1"/>
  <c r="M84" i="16"/>
  <c r="M73" i="16" s="1"/>
  <c r="N84" i="16"/>
  <c r="N73" i="16" s="1"/>
  <c r="O84" i="16"/>
  <c r="O73" i="16" s="1"/>
  <c r="M112" i="16"/>
  <c r="M110" i="16" s="1"/>
  <c r="N112" i="16"/>
  <c r="N110" i="16" s="1"/>
  <c r="O112" i="16"/>
  <c r="O110" i="16" s="1"/>
  <c r="N123" i="16"/>
  <c r="O123" i="16"/>
  <c r="O165" i="16"/>
  <c r="H351" i="16"/>
  <c r="I351" i="16"/>
  <c r="J351" i="16"/>
  <c r="K351" i="16"/>
  <c r="I354" i="16"/>
  <c r="I347" i="16" s="1"/>
  <c r="J354" i="16"/>
  <c r="J347" i="16" s="1"/>
  <c r="H356" i="16"/>
  <c r="D8" i="15"/>
  <c r="D17" i="15"/>
  <c r="D24" i="15"/>
  <c r="D27" i="15"/>
  <c r="D2" i="15"/>
  <c r="D21" i="15"/>
  <c r="D5" i="15"/>
  <c r="N71" i="16" l="1"/>
  <c r="J371" i="16"/>
  <c r="J372" i="16" s="1"/>
  <c r="O163" i="16"/>
  <c r="O71" i="16"/>
  <c r="M71" i="16"/>
  <c r="N163" i="16"/>
  <c r="H354" i="16"/>
  <c r="H371" i="16" s="1"/>
  <c r="H372" i="16" s="1"/>
  <c r="M163" i="16"/>
  <c r="I371" i="16"/>
  <c r="I372" i="16" s="1"/>
  <c r="F72" i="13"/>
  <c r="G72" i="13" s="1"/>
  <c r="G125" i="13"/>
  <c r="G124" i="13"/>
  <c r="G123" i="13"/>
  <c r="F122" i="13"/>
  <c r="E122" i="13"/>
  <c r="G122" i="13" s="1"/>
  <c r="G121" i="13"/>
  <c r="G120" i="13"/>
  <c r="G119" i="13"/>
  <c r="F118" i="13"/>
  <c r="E118" i="13"/>
  <c r="G118" i="13" s="1"/>
  <c r="G117" i="13"/>
  <c r="G116" i="13"/>
  <c r="E112" i="13"/>
  <c r="F112" i="13"/>
  <c r="G113" i="13"/>
  <c r="G111" i="13"/>
  <c r="G110" i="13"/>
  <c r="G109" i="13"/>
  <c r="F108" i="13"/>
  <c r="E108" i="13"/>
  <c r="G108" i="13" s="1"/>
  <c r="G107" i="13"/>
  <c r="G106" i="13"/>
  <c r="G105" i="13"/>
  <c r="F104" i="13"/>
  <c r="E104" i="13"/>
  <c r="G104" i="13" s="1"/>
  <c r="G103" i="13"/>
  <c r="G102" i="13"/>
  <c r="G101" i="13"/>
  <c r="F100" i="13"/>
  <c r="E100" i="13"/>
  <c r="G99" i="13"/>
  <c r="G98" i="13"/>
  <c r="G97" i="13"/>
  <c r="F96" i="13"/>
  <c r="E96" i="13"/>
  <c r="G96" i="13" s="1"/>
  <c r="G94" i="13"/>
  <c r="G93" i="13"/>
  <c r="G92" i="13"/>
  <c r="G91" i="13"/>
  <c r="G90" i="13"/>
  <c r="F89" i="13"/>
  <c r="E89" i="13"/>
  <c r="G88" i="13"/>
  <c r="G87" i="13"/>
  <c r="F86" i="13"/>
  <c r="G86" i="13" s="1"/>
  <c r="E86" i="13"/>
  <c r="G85" i="13"/>
  <c r="G84" i="13"/>
  <c r="F83" i="13"/>
  <c r="E83" i="13"/>
  <c r="E70" i="13" s="1"/>
  <c r="G82" i="13"/>
  <c r="G81" i="13"/>
  <c r="F80" i="13"/>
  <c r="E80" i="13"/>
  <c r="G80" i="13" s="1"/>
  <c r="G79" i="13"/>
  <c r="G78" i="13"/>
  <c r="F77" i="13"/>
  <c r="E77" i="13"/>
  <c r="G77" i="13" s="1"/>
  <c r="G76" i="13"/>
  <c r="G75" i="13"/>
  <c r="F74" i="13"/>
  <c r="E74" i="13"/>
  <c r="G74" i="13" s="1"/>
  <c r="G73" i="13"/>
  <c r="E71" i="13"/>
  <c r="G69" i="13"/>
  <c r="G68" i="13"/>
  <c r="G67" i="13"/>
  <c r="F66" i="13"/>
  <c r="E66" i="13"/>
  <c r="G66" i="13" s="1"/>
  <c r="G65" i="13"/>
  <c r="G64" i="13"/>
  <c r="F63" i="13"/>
  <c r="E63" i="13"/>
  <c r="E62" i="13" s="1"/>
  <c r="G62" i="13" s="1"/>
  <c r="F62" i="13"/>
  <c r="G61" i="13"/>
  <c r="G60" i="13"/>
  <c r="F59" i="13"/>
  <c r="E59" i="13"/>
  <c r="G59" i="13" s="1"/>
  <c r="G58" i="13"/>
  <c r="G57" i="13"/>
  <c r="F56" i="13"/>
  <c r="E56" i="13"/>
  <c r="G56" i="13" s="1"/>
  <c r="G55" i="13"/>
  <c r="G54" i="13"/>
  <c r="G53" i="13"/>
  <c r="G52" i="13"/>
  <c r="G51" i="13"/>
  <c r="F50" i="13"/>
  <c r="G50" i="13" s="1"/>
  <c r="E50" i="13"/>
  <c r="G49" i="13"/>
  <c r="G48" i="13"/>
  <c r="G47" i="13"/>
  <c r="G46" i="13"/>
  <c r="G45" i="13"/>
  <c r="G44" i="13"/>
  <c r="E43" i="13"/>
  <c r="G42" i="13"/>
  <c r="G41" i="13"/>
  <c r="F40" i="13"/>
  <c r="E40" i="13"/>
  <c r="G40" i="13" s="1"/>
  <c r="G39" i="13"/>
  <c r="G38" i="13"/>
  <c r="G37" i="13"/>
  <c r="F36" i="13"/>
  <c r="E36" i="13"/>
  <c r="G35" i="13"/>
  <c r="G34" i="13"/>
  <c r="F33" i="13"/>
  <c r="E33" i="13"/>
  <c r="G33" i="13" s="1"/>
  <c r="G32" i="13"/>
  <c r="G31" i="13"/>
  <c r="G30" i="13"/>
  <c r="F29" i="13"/>
  <c r="E29" i="13"/>
  <c r="G29" i="13" s="1"/>
  <c r="G28" i="13"/>
  <c r="G27" i="13"/>
  <c r="G26" i="13"/>
  <c r="F25" i="13"/>
  <c r="E25" i="13"/>
  <c r="G25" i="13" s="1"/>
  <c r="G24" i="13"/>
  <c r="G23" i="13"/>
  <c r="G22" i="13"/>
  <c r="F21" i="13"/>
  <c r="E21" i="13"/>
  <c r="G21" i="13" s="1"/>
  <c r="G20" i="13"/>
  <c r="G19" i="13"/>
  <c r="G18" i="13"/>
  <c r="F17" i="13"/>
  <c r="E17" i="13"/>
  <c r="G89" i="13" l="1"/>
  <c r="N69" i="16"/>
  <c r="O69" i="16"/>
  <c r="H347" i="16"/>
  <c r="F95" i="13"/>
  <c r="G100" i="13"/>
  <c r="F71" i="13"/>
  <c r="G71" i="13" s="1"/>
  <c r="F70" i="13"/>
  <c r="G17" i="13"/>
  <c r="G70" i="13"/>
  <c r="E126" i="13"/>
  <c r="G112" i="13"/>
  <c r="E95" i="13"/>
  <c r="G83" i="13"/>
  <c r="G114" i="13"/>
  <c r="G36" i="13"/>
  <c r="G63" i="13"/>
  <c r="G115" i="13"/>
  <c r="F43" i="13"/>
  <c r="G95" i="13" l="1"/>
  <c r="F126" i="13"/>
  <c r="G126" i="13" s="1"/>
  <c r="G43" i="13"/>
  <c r="K34" i="12"/>
  <c r="M34" i="12" s="1"/>
  <c r="J34" i="12"/>
  <c r="L34" i="12" s="1"/>
  <c r="L33" i="12"/>
  <c r="K33" i="12"/>
  <c r="M33" i="12" s="1"/>
  <c r="J33" i="12"/>
  <c r="M32" i="12"/>
  <c r="K32" i="12"/>
  <c r="J32" i="12"/>
  <c r="L32" i="12" s="1"/>
  <c r="K31" i="12"/>
  <c r="M31" i="12" s="1"/>
  <c r="J31" i="12"/>
  <c r="L31" i="12" s="1"/>
  <c r="L30" i="12"/>
  <c r="K30" i="12"/>
  <c r="M30" i="12" s="1"/>
  <c r="J30" i="12"/>
  <c r="M29" i="12"/>
  <c r="K29" i="12"/>
  <c r="J29" i="12"/>
  <c r="L29" i="12" s="1"/>
  <c r="K28" i="12"/>
  <c r="M28" i="12" s="1"/>
  <c r="J28" i="12"/>
  <c r="L28" i="12" s="1"/>
  <c r="L27" i="12"/>
  <c r="K27" i="12"/>
  <c r="M27" i="12" s="1"/>
  <c r="J27" i="12"/>
  <c r="M26" i="12"/>
  <c r="K26" i="12"/>
  <c r="J26" i="12"/>
  <c r="L26" i="12" s="1"/>
  <c r="K25" i="12"/>
  <c r="M25" i="12" s="1"/>
  <c r="J25" i="12"/>
  <c r="L25" i="12" s="1"/>
  <c r="L24" i="12"/>
  <c r="K24" i="12"/>
  <c r="M24" i="12" s="1"/>
  <c r="J24" i="12"/>
  <c r="M23" i="12"/>
  <c r="K23" i="12"/>
  <c r="J23" i="12"/>
  <c r="L23" i="12" s="1"/>
  <c r="K22" i="12"/>
  <c r="M22" i="12" s="1"/>
  <c r="J22" i="12"/>
  <c r="L22" i="12" s="1"/>
  <c r="L21" i="12"/>
  <c r="K21" i="12"/>
  <c r="M21" i="12" s="1"/>
  <c r="J21" i="12"/>
  <c r="M20" i="12"/>
  <c r="K20" i="12"/>
  <c r="J20" i="12"/>
  <c r="L20" i="12" s="1"/>
  <c r="K19" i="12"/>
  <c r="M19" i="12" s="1"/>
  <c r="J19" i="12"/>
  <c r="L19" i="12" s="1"/>
  <c r="L18" i="12"/>
  <c r="K18" i="12"/>
  <c r="M18" i="12" s="1"/>
  <c r="J18" i="12"/>
  <c r="M17" i="12"/>
  <c r="K17" i="12"/>
  <c r="J17" i="12"/>
  <c r="L17" i="12" s="1"/>
  <c r="K16" i="12"/>
  <c r="M16" i="12" s="1"/>
  <c r="J16" i="12"/>
  <c r="L16" i="12" s="1"/>
  <c r="L15" i="12"/>
  <c r="K15" i="12"/>
  <c r="M15" i="12" s="1"/>
  <c r="J15" i="12"/>
  <c r="M14" i="12"/>
  <c r="K14" i="12"/>
  <c r="J14" i="12"/>
  <c r="L14" i="12" s="1"/>
  <c r="K13" i="12"/>
  <c r="M13" i="12" s="1"/>
  <c r="J13" i="12"/>
  <c r="L13" i="12" s="1"/>
  <c r="L12" i="12"/>
  <c r="K12" i="12"/>
  <c r="M12" i="12" s="1"/>
  <c r="J12" i="12"/>
  <c r="M11" i="12"/>
  <c r="K11" i="12"/>
  <c r="J11" i="12"/>
  <c r="L11" i="12" s="1"/>
  <c r="K10" i="12"/>
  <c r="M10" i="12" s="1"/>
  <c r="J10" i="12"/>
  <c r="L10" i="12" s="1"/>
  <c r="L9" i="12"/>
  <c r="K9" i="12"/>
  <c r="M9" i="12" s="1"/>
  <c r="J9" i="12"/>
  <c r="M8" i="12"/>
  <c r="K8" i="12"/>
  <c r="J8" i="12"/>
  <c r="L8" i="12" s="1"/>
  <c r="K6" i="12"/>
  <c r="M6" i="12" s="1"/>
  <c r="J6" i="12"/>
  <c r="L6" i="12" s="1"/>
  <c r="H57" i="11"/>
  <c r="F57" i="11"/>
  <c r="E57" i="11"/>
  <c r="D57" i="11"/>
  <c r="B56" i="11"/>
  <c r="B55" i="11"/>
  <c r="B54" i="11"/>
  <c r="B53" i="11"/>
  <c r="B52" i="11"/>
  <c r="B51" i="11"/>
  <c r="B50" i="11"/>
  <c r="B49" i="11"/>
  <c r="B48" i="11"/>
  <c r="L47" i="11"/>
  <c r="B47" i="11"/>
  <c r="B46" i="11"/>
  <c r="B45" i="11"/>
  <c r="B44" i="11"/>
  <c r="B43" i="11"/>
  <c r="B42" i="11"/>
  <c r="B41" i="11"/>
  <c r="B40" i="11"/>
  <c r="B39" i="11"/>
  <c r="B57" i="11" s="1"/>
  <c r="B38" i="11"/>
  <c r="B37" i="11"/>
  <c r="B36" i="11"/>
  <c r="H29" i="11"/>
  <c r="E29" i="11"/>
  <c r="J25" i="11"/>
  <c r="J24" i="11"/>
  <c r="J23" i="11"/>
  <c r="J22" i="11"/>
  <c r="J17" i="11"/>
  <c r="L35" i="12" l="1"/>
  <c r="M35" i="12"/>
  <c r="I292" i="10"/>
  <c r="C291" i="10"/>
  <c r="J291" i="10" s="1"/>
  <c r="C290" i="10"/>
  <c r="K290" i="10" s="1"/>
  <c r="C289" i="10"/>
  <c r="J289" i="10" s="1"/>
  <c r="C288" i="10"/>
  <c r="K288" i="10" s="1"/>
  <c r="H287" i="10"/>
  <c r="G287" i="10"/>
  <c r="F287" i="10"/>
  <c r="E287" i="10"/>
  <c r="D287" i="10"/>
  <c r="C286" i="10"/>
  <c r="J286" i="10" s="1"/>
  <c r="C285" i="10"/>
  <c r="K285" i="10" s="1"/>
  <c r="C284" i="10"/>
  <c r="H282" i="10"/>
  <c r="G282" i="10"/>
  <c r="F282" i="10"/>
  <c r="E282" i="10"/>
  <c r="D282" i="10"/>
  <c r="C281" i="10"/>
  <c r="C280" i="10"/>
  <c r="K280" i="10" s="1"/>
  <c r="C279" i="10"/>
  <c r="C278" i="10"/>
  <c r="J278" i="10" s="1"/>
  <c r="H277" i="10"/>
  <c r="G277" i="10"/>
  <c r="F277" i="10"/>
  <c r="E277" i="10"/>
  <c r="D277" i="10"/>
  <c r="C276" i="10"/>
  <c r="J276" i="10" s="1"/>
  <c r="C275" i="10"/>
  <c r="K275" i="10" s="1"/>
  <c r="C274" i="10"/>
  <c r="J274" i="10" s="1"/>
  <c r="C273" i="10"/>
  <c r="K273" i="10" s="1"/>
  <c r="H272" i="10"/>
  <c r="G272" i="10"/>
  <c r="F272" i="10"/>
  <c r="E272" i="10"/>
  <c r="D272" i="10"/>
  <c r="C271" i="10"/>
  <c r="J271" i="10" s="1"/>
  <c r="C270" i="10"/>
  <c r="K270" i="10" s="1"/>
  <c r="C269" i="10"/>
  <c r="J269" i="10" s="1"/>
  <c r="C268" i="10"/>
  <c r="K268" i="10" s="1"/>
  <c r="H267" i="10"/>
  <c r="G267" i="10"/>
  <c r="F267" i="10"/>
  <c r="E267" i="10"/>
  <c r="D267" i="10"/>
  <c r="C266" i="10"/>
  <c r="J266" i="10" s="1"/>
  <c r="C265" i="10"/>
  <c r="K265" i="10" s="1"/>
  <c r="C264" i="10"/>
  <c r="J264" i="10" s="1"/>
  <c r="C263" i="10"/>
  <c r="K263" i="10" s="1"/>
  <c r="H262" i="10"/>
  <c r="G262" i="10"/>
  <c r="F262" i="10"/>
  <c r="E262" i="10"/>
  <c r="D262" i="10"/>
  <c r="C261" i="10"/>
  <c r="C260" i="10"/>
  <c r="K260" i="10" s="1"/>
  <c r="C259" i="10"/>
  <c r="C258" i="10"/>
  <c r="J258" i="10" s="1"/>
  <c r="H257" i="10"/>
  <c r="G257" i="10"/>
  <c r="F257" i="10"/>
  <c r="E257" i="10"/>
  <c r="D257" i="10"/>
  <c r="C256" i="10"/>
  <c r="J256" i="10" s="1"/>
  <c r="C255" i="10"/>
  <c r="K255" i="10" s="1"/>
  <c r="C254" i="10"/>
  <c r="J254" i="10" s="1"/>
  <c r="C253" i="10"/>
  <c r="K253" i="10" s="1"/>
  <c r="H252" i="10"/>
  <c r="G252" i="10"/>
  <c r="F252" i="10"/>
  <c r="E252" i="10"/>
  <c r="D252" i="10"/>
  <c r="C246" i="10"/>
  <c r="D245" i="10"/>
  <c r="D242" i="10" s="1"/>
  <c r="C245" i="10"/>
  <c r="C244" i="10"/>
  <c r="K244" i="10" s="1"/>
  <c r="C243" i="10"/>
  <c r="J243" i="10" s="1"/>
  <c r="H242" i="10"/>
  <c r="G242" i="10"/>
  <c r="F242" i="10"/>
  <c r="E242" i="10"/>
  <c r="C241" i="10"/>
  <c r="J241" i="10" s="1"/>
  <c r="C240" i="10"/>
  <c r="C239" i="10"/>
  <c r="K239" i="10" s="1"/>
  <c r="C238" i="10"/>
  <c r="H237" i="10"/>
  <c r="G237" i="10"/>
  <c r="F237" i="10"/>
  <c r="E237" i="10"/>
  <c r="D237" i="10"/>
  <c r="C236" i="10"/>
  <c r="K236" i="10" s="1"/>
  <c r="C235" i="10"/>
  <c r="C234" i="10"/>
  <c r="K234" i="10" s="1"/>
  <c r="C233" i="10"/>
  <c r="H232" i="10"/>
  <c r="G232" i="10"/>
  <c r="F232" i="10"/>
  <c r="E232" i="10"/>
  <c r="D232" i="10"/>
  <c r="C231" i="10"/>
  <c r="C230" i="10"/>
  <c r="C229" i="10"/>
  <c r="K229" i="10" s="1"/>
  <c r="C228" i="10"/>
  <c r="H227" i="10"/>
  <c r="G227" i="10"/>
  <c r="F227" i="10"/>
  <c r="E227" i="10"/>
  <c r="D227" i="10"/>
  <c r="C226" i="10"/>
  <c r="K226" i="10" s="1"/>
  <c r="C225" i="10"/>
  <c r="C224" i="10"/>
  <c r="K224" i="10" s="1"/>
  <c r="C223" i="10"/>
  <c r="H222" i="10"/>
  <c r="G222" i="10"/>
  <c r="F222" i="10"/>
  <c r="E222" i="10"/>
  <c r="D222" i="10"/>
  <c r="C221" i="10"/>
  <c r="J221" i="10" s="1"/>
  <c r="C220" i="10"/>
  <c r="C219" i="10"/>
  <c r="K219" i="10" s="1"/>
  <c r="C218" i="10"/>
  <c r="H217" i="10"/>
  <c r="G217" i="10"/>
  <c r="F217" i="10"/>
  <c r="E217" i="10"/>
  <c r="D217" i="10"/>
  <c r="C216" i="10"/>
  <c r="J216" i="10" s="1"/>
  <c r="C215" i="10"/>
  <c r="C214" i="10"/>
  <c r="K214" i="10" s="1"/>
  <c r="C213" i="10"/>
  <c r="H212" i="10"/>
  <c r="G212" i="10"/>
  <c r="F212" i="10"/>
  <c r="E212" i="10"/>
  <c r="D212" i="10"/>
  <c r="C211" i="10"/>
  <c r="K211" i="10" s="1"/>
  <c r="C210" i="10"/>
  <c r="C209" i="10"/>
  <c r="K209" i="10" s="1"/>
  <c r="C208" i="10"/>
  <c r="H207" i="10"/>
  <c r="G207" i="10"/>
  <c r="F207" i="10"/>
  <c r="E207" i="10"/>
  <c r="D207" i="10"/>
  <c r="C206" i="10"/>
  <c r="K206" i="10" s="1"/>
  <c r="C205" i="10"/>
  <c r="C204" i="10"/>
  <c r="K204" i="10" s="1"/>
  <c r="C203" i="10"/>
  <c r="H202" i="10"/>
  <c r="G202" i="10"/>
  <c r="F202" i="10"/>
  <c r="E202" i="10"/>
  <c r="D202" i="10"/>
  <c r="C201" i="10"/>
  <c r="J201" i="10" s="1"/>
  <c r="C200" i="10"/>
  <c r="C199" i="10"/>
  <c r="K199" i="10" s="1"/>
  <c r="C198" i="10"/>
  <c r="H197" i="10"/>
  <c r="G197" i="10"/>
  <c r="F197" i="10"/>
  <c r="E197" i="10"/>
  <c r="D197" i="10"/>
  <c r="I196" i="10"/>
  <c r="H196" i="10"/>
  <c r="G196" i="10"/>
  <c r="F196" i="10"/>
  <c r="E196" i="10"/>
  <c r="D196" i="10"/>
  <c r="I195" i="10"/>
  <c r="H195" i="10"/>
  <c r="G195" i="10"/>
  <c r="F195" i="10"/>
  <c r="E195" i="10"/>
  <c r="D195" i="10"/>
  <c r="I194" i="10"/>
  <c r="H194" i="10"/>
  <c r="G194" i="10"/>
  <c r="F194" i="10"/>
  <c r="E194" i="10"/>
  <c r="D194" i="10"/>
  <c r="I193" i="10"/>
  <c r="H193" i="10"/>
  <c r="G193" i="10"/>
  <c r="F193" i="10"/>
  <c r="E193" i="10"/>
  <c r="D193" i="10"/>
  <c r="I191" i="10"/>
  <c r="C190" i="10"/>
  <c r="C189" i="10"/>
  <c r="C188" i="10"/>
  <c r="C187" i="10"/>
  <c r="C186" i="10"/>
  <c r="C185" i="10"/>
  <c r="K184" i="10"/>
  <c r="J184" i="10"/>
  <c r="H184" i="10"/>
  <c r="G184" i="10"/>
  <c r="F184" i="10"/>
  <c r="E184" i="10"/>
  <c r="D184" i="10"/>
  <c r="C183" i="10"/>
  <c r="C182" i="10"/>
  <c r="C181" i="10"/>
  <c r="C180" i="10"/>
  <c r="C179" i="10"/>
  <c r="C178" i="10"/>
  <c r="K178" i="10" s="1"/>
  <c r="K176" i="10" s="1"/>
  <c r="C177" i="10"/>
  <c r="H176" i="10"/>
  <c r="G176" i="10"/>
  <c r="F176" i="10"/>
  <c r="E176" i="10"/>
  <c r="D176" i="10"/>
  <c r="C175" i="10"/>
  <c r="C174" i="10"/>
  <c r="C173" i="10"/>
  <c r="C172" i="10"/>
  <c r="C171" i="10"/>
  <c r="C170" i="10"/>
  <c r="K169" i="10"/>
  <c r="J169" i="10"/>
  <c r="H169" i="10"/>
  <c r="G169" i="10"/>
  <c r="F169" i="10"/>
  <c r="E169" i="10"/>
  <c r="D169" i="10"/>
  <c r="C168" i="10"/>
  <c r="C167" i="10"/>
  <c r="C166" i="10"/>
  <c r="K165" i="10"/>
  <c r="K164" i="10" s="1"/>
  <c r="J165" i="10"/>
  <c r="J164" i="10" s="1"/>
  <c r="C165" i="10"/>
  <c r="H164" i="10"/>
  <c r="G164" i="10"/>
  <c r="F164" i="10"/>
  <c r="E164" i="10"/>
  <c r="D164" i="10"/>
  <c r="C163" i="10"/>
  <c r="G162" i="10"/>
  <c r="C162" i="10" s="1"/>
  <c r="J162" i="10" s="1"/>
  <c r="C161" i="10"/>
  <c r="C160" i="10"/>
  <c r="C159" i="10"/>
  <c r="C158" i="10"/>
  <c r="K157" i="10"/>
  <c r="J157" i="10"/>
  <c r="H157" i="10"/>
  <c r="G157" i="10"/>
  <c r="F157" i="10"/>
  <c r="E157" i="10"/>
  <c r="D157" i="10"/>
  <c r="C156" i="10"/>
  <c r="C155" i="10"/>
  <c r="C154" i="10"/>
  <c r="C153" i="10"/>
  <c r="C152" i="10"/>
  <c r="C151" i="10"/>
  <c r="K150" i="10"/>
  <c r="J150" i="10"/>
  <c r="H150" i="10"/>
  <c r="G150" i="10"/>
  <c r="F150" i="10"/>
  <c r="E150" i="10"/>
  <c r="D150" i="10"/>
  <c r="C149" i="10"/>
  <c r="C148" i="10"/>
  <c r="K148" i="10" s="1"/>
  <c r="C147" i="10"/>
  <c r="H146" i="10"/>
  <c r="G146" i="10"/>
  <c r="F146" i="10"/>
  <c r="E146" i="10"/>
  <c r="D146" i="10"/>
  <c r="C145" i="10"/>
  <c r="J145" i="10" s="1"/>
  <c r="C144" i="10"/>
  <c r="H143" i="10"/>
  <c r="G143" i="10"/>
  <c r="F143" i="10"/>
  <c r="E143" i="10"/>
  <c r="D143" i="10"/>
  <c r="C142" i="10"/>
  <c r="C141" i="10"/>
  <c r="C140" i="10"/>
  <c r="H139" i="10"/>
  <c r="G139" i="10"/>
  <c r="F139" i="10"/>
  <c r="E139" i="10"/>
  <c r="D139" i="10"/>
  <c r="C138" i="10"/>
  <c r="C137" i="10"/>
  <c r="C136" i="10"/>
  <c r="K135" i="10"/>
  <c r="J135" i="10"/>
  <c r="H135" i="10"/>
  <c r="G135" i="10"/>
  <c r="F135" i="10"/>
  <c r="E135" i="10"/>
  <c r="D135" i="10"/>
  <c r="C134" i="10"/>
  <c r="K134" i="10" s="1"/>
  <c r="C133" i="10"/>
  <c r="K133" i="10" s="1"/>
  <c r="C132" i="10"/>
  <c r="K132" i="10" s="1"/>
  <c r="H131" i="10"/>
  <c r="G131" i="10"/>
  <c r="F131" i="10"/>
  <c r="E131" i="10"/>
  <c r="D131" i="10"/>
  <c r="C130" i="10"/>
  <c r="J130" i="10" s="1"/>
  <c r="C129" i="10"/>
  <c r="J129" i="10" s="1"/>
  <c r="C128" i="10"/>
  <c r="J128" i="10" s="1"/>
  <c r="C127" i="10"/>
  <c r="C126" i="10"/>
  <c r="C125" i="10"/>
  <c r="K125" i="10" s="1"/>
  <c r="C124" i="10"/>
  <c r="K124" i="10" s="1"/>
  <c r="H123" i="10"/>
  <c r="G123" i="10"/>
  <c r="F123" i="10"/>
  <c r="E123" i="10"/>
  <c r="D123" i="10"/>
  <c r="C122" i="10"/>
  <c r="K122" i="10" s="1"/>
  <c r="C121" i="10"/>
  <c r="J121" i="10" s="1"/>
  <c r="C120" i="10"/>
  <c r="K120" i="10" s="1"/>
  <c r="C119" i="10"/>
  <c r="K119" i="10" s="1"/>
  <c r="C118" i="10"/>
  <c r="K118" i="10" s="1"/>
  <c r="H117" i="10"/>
  <c r="G117" i="10"/>
  <c r="F117" i="10"/>
  <c r="E117" i="10"/>
  <c r="D117" i="10"/>
  <c r="C116" i="10"/>
  <c r="J116" i="10" s="1"/>
  <c r="C115" i="10"/>
  <c r="K115" i="10" s="1"/>
  <c r="C114" i="10"/>
  <c r="J114" i="10" s="1"/>
  <c r="E113" i="10"/>
  <c r="C113" i="10" s="1"/>
  <c r="K113" i="10" s="1"/>
  <c r="C112" i="10"/>
  <c r="K112" i="10" s="1"/>
  <c r="C111" i="10"/>
  <c r="J111" i="10" s="1"/>
  <c r="C110" i="10"/>
  <c r="K110" i="10" s="1"/>
  <c r="H109" i="10"/>
  <c r="G109" i="10"/>
  <c r="F109" i="10"/>
  <c r="D109" i="10"/>
  <c r="M108" i="10"/>
  <c r="C108" i="10"/>
  <c r="J108" i="10" s="1"/>
  <c r="C107" i="10"/>
  <c r="J107" i="10" s="1"/>
  <c r="C106" i="10"/>
  <c r="K106" i="10" s="1"/>
  <c r="C105" i="10"/>
  <c r="H104" i="10"/>
  <c r="G104" i="10"/>
  <c r="F104" i="10"/>
  <c r="E104" i="10"/>
  <c r="D104" i="10"/>
  <c r="C103" i="10"/>
  <c r="K103" i="10" s="1"/>
  <c r="C102" i="10"/>
  <c r="J102" i="10" s="1"/>
  <c r="C101" i="10"/>
  <c r="M100" i="10"/>
  <c r="C100" i="10"/>
  <c r="K100" i="10" s="1"/>
  <c r="C98" i="10"/>
  <c r="J98" i="10" s="1"/>
  <c r="C97" i="10"/>
  <c r="K97" i="10" s="1"/>
  <c r="C96" i="10"/>
  <c r="J96" i="10" s="1"/>
  <c r="C95" i="10"/>
  <c r="K95" i="10" s="1"/>
  <c r="C94" i="10"/>
  <c r="J94" i="10" s="1"/>
  <c r="K94" i="10" s="1"/>
  <c r="C93" i="10"/>
  <c r="K93" i="10" s="1"/>
  <c r="C92" i="10"/>
  <c r="K92" i="10" s="1"/>
  <c r="C91" i="10"/>
  <c r="C90" i="10"/>
  <c r="J90" i="10" s="1"/>
  <c r="C89" i="10"/>
  <c r="J89" i="10" s="1"/>
  <c r="C88" i="10"/>
  <c r="K88" i="10" s="1"/>
  <c r="C87" i="10"/>
  <c r="K87" i="10" s="1"/>
  <c r="C86" i="10"/>
  <c r="K86" i="10" s="1"/>
  <c r="E85" i="10"/>
  <c r="E84" i="10" s="1"/>
  <c r="H84" i="10"/>
  <c r="G84" i="10"/>
  <c r="F84" i="10"/>
  <c r="D84" i="10"/>
  <c r="C83" i="10"/>
  <c r="C82" i="10"/>
  <c r="C81" i="10"/>
  <c r="C80" i="10"/>
  <c r="K79" i="10"/>
  <c r="J79" i="10"/>
  <c r="H79" i="10"/>
  <c r="G79" i="10"/>
  <c r="F79" i="10"/>
  <c r="E79" i="10"/>
  <c r="D79" i="10"/>
  <c r="C78" i="10"/>
  <c r="C77" i="10"/>
  <c r="K77" i="10" s="1"/>
  <c r="K75" i="10" s="1"/>
  <c r="C76" i="10"/>
  <c r="H75" i="10"/>
  <c r="G75" i="10"/>
  <c r="F75" i="10"/>
  <c r="E75" i="10"/>
  <c r="D75" i="10"/>
  <c r="C74" i="10"/>
  <c r="C73" i="10"/>
  <c r="I72" i="10"/>
  <c r="C69" i="10"/>
  <c r="C68" i="10"/>
  <c r="K67" i="10"/>
  <c r="J67" i="10"/>
  <c r="H67" i="10"/>
  <c r="G67" i="10"/>
  <c r="F67" i="10"/>
  <c r="E67" i="10"/>
  <c r="D67" i="10"/>
  <c r="C66" i="10"/>
  <c r="C65" i="10"/>
  <c r="C64" i="10"/>
  <c r="K63" i="10"/>
  <c r="J63" i="10"/>
  <c r="H63" i="10"/>
  <c r="G63" i="10"/>
  <c r="F63" i="10"/>
  <c r="E63" i="10"/>
  <c r="D63" i="10"/>
  <c r="C62" i="10"/>
  <c r="C61" i="10"/>
  <c r="C60" i="10"/>
  <c r="C59" i="10"/>
  <c r="C58" i="10"/>
  <c r="C57" i="10"/>
  <c r="C56" i="10"/>
  <c r="K55" i="10"/>
  <c r="J55" i="10"/>
  <c r="H55" i="10"/>
  <c r="G55" i="10"/>
  <c r="F55" i="10"/>
  <c r="E55" i="10"/>
  <c r="D55" i="10"/>
  <c r="C54" i="10"/>
  <c r="K54" i="10" s="1"/>
  <c r="C53" i="10"/>
  <c r="J53" i="10" s="1"/>
  <c r="C52" i="10"/>
  <c r="J52" i="10" s="1"/>
  <c r="C51" i="10"/>
  <c r="K51" i="10" s="1"/>
  <c r="C50" i="10"/>
  <c r="K50" i="10" s="1"/>
  <c r="C49" i="10"/>
  <c r="J49" i="10" s="1"/>
  <c r="C48" i="10"/>
  <c r="J48" i="10" s="1"/>
  <c r="C47" i="10"/>
  <c r="K47" i="10" s="1"/>
  <c r="H46" i="10"/>
  <c r="G46" i="10"/>
  <c r="F46" i="10"/>
  <c r="E46" i="10"/>
  <c r="D46" i="10"/>
  <c r="C45" i="10"/>
  <c r="K45" i="10" s="1"/>
  <c r="C44" i="10"/>
  <c r="K44" i="10" s="1"/>
  <c r="C43" i="10"/>
  <c r="J43" i="10" s="1"/>
  <c r="C42" i="10"/>
  <c r="K42" i="10" s="1"/>
  <c r="C41" i="10"/>
  <c r="K41" i="10" s="1"/>
  <c r="J40" i="10"/>
  <c r="C40" i="10"/>
  <c r="K40" i="10" s="1"/>
  <c r="C39" i="10"/>
  <c r="J39" i="10" s="1"/>
  <c r="C38" i="10"/>
  <c r="J38" i="10" s="1"/>
  <c r="H37" i="10"/>
  <c r="G37" i="10"/>
  <c r="F37" i="10"/>
  <c r="E37" i="10"/>
  <c r="D37" i="10"/>
  <c r="C36" i="10"/>
  <c r="C35" i="10"/>
  <c r="H34" i="10"/>
  <c r="G34" i="10"/>
  <c r="F34" i="10"/>
  <c r="E34" i="10"/>
  <c r="D34" i="10"/>
  <c r="C33" i="10"/>
  <c r="C32" i="10"/>
  <c r="K32" i="10" s="1"/>
  <c r="C31" i="10"/>
  <c r="J31" i="10" s="1"/>
  <c r="C30" i="10"/>
  <c r="K30" i="10" s="1"/>
  <c r="C29" i="10"/>
  <c r="C28" i="10"/>
  <c r="K28" i="10" s="1"/>
  <c r="C27" i="10"/>
  <c r="J27" i="10" s="1"/>
  <c r="C26" i="10"/>
  <c r="K26" i="10" s="1"/>
  <c r="E25" i="10"/>
  <c r="C25" i="10" s="1"/>
  <c r="C24" i="10"/>
  <c r="C23" i="10"/>
  <c r="K23" i="10" s="1"/>
  <c r="C22" i="10"/>
  <c r="J22" i="10" s="1"/>
  <c r="C21" i="10"/>
  <c r="K21" i="10" s="1"/>
  <c r="H20" i="10"/>
  <c r="G20" i="10"/>
  <c r="F20" i="10"/>
  <c r="D20" i="10"/>
  <c r="C19" i="10"/>
  <c r="C18" i="10"/>
  <c r="J18" i="10" s="1"/>
  <c r="C17" i="10"/>
  <c r="J17" i="10" s="1"/>
  <c r="H16" i="10"/>
  <c r="G16" i="10"/>
  <c r="F16" i="10"/>
  <c r="E16" i="10"/>
  <c r="D16" i="10"/>
  <c r="C15" i="10"/>
  <c r="C14" i="10"/>
  <c r="J14" i="10" s="1"/>
  <c r="J12" i="10" s="1"/>
  <c r="K13" i="10"/>
  <c r="C13" i="10"/>
  <c r="H12" i="10"/>
  <c r="G12" i="10"/>
  <c r="F12" i="10"/>
  <c r="E12" i="10"/>
  <c r="D12" i="10"/>
  <c r="C11" i="10"/>
  <c r="C10" i="10"/>
  <c r="J140" i="10" l="1"/>
  <c r="J139" i="10" s="1"/>
  <c r="K140" i="10"/>
  <c r="K139" i="10" s="1"/>
  <c r="L36" i="12"/>
  <c r="C85" i="10"/>
  <c r="J85" i="10" s="1"/>
  <c r="E20" i="10"/>
  <c r="E109" i="10"/>
  <c r="C67" i="10"/>
  <c r="K216" i="10"/>
  <c r="K96" i="10"/>
  <c r="K17" i="10"/>
  <c r="K131" i="10"/>
  <c r="C169" i="10"/>
  <c r="G9" i="10"/>
  <c r="G70" i="10" s="1"/>
  <c r="J88" i="10"/>
  <c r="C104" i="10"/>
  <c r="K129" i="10"/>
  <c r="K241" i="10"/>
  <c r="K289" i="10"/>
  <c r="K38" i="10"/>
  <c r="K52" i="10"/>
  <c r="J120" i="10"/>
  <c r="J122" i="10"/>
  <c r="C123" i="10"/>
  <c r="J125" i="10"/>
  <c r="K221" i="10"/>
  <c r="J236" i="10"/>
  <c r="K201" i="10"/>
  <c r="I11" i="10"/>
  <c r="J103" i="10"/>
  <c r="J119" i="10"/>
  <c r="J134" i="10"/>
  <c r="J211" i="10"/>
  <c r="J253" i="10"/>
  <c r="J255" i="10"/>
  <c r="J268" i="10"/>
  <c r="J270" i="10"/>
  <c r="J273" i="10"/>
  <c r="J275" i="10"/>
  <c r="K39" i="10"/>
  <c r="J41" i="10"/>
  <c r="K53" i="10"/>
  <c r="J133" i="10"/>
  <c r="C139" i="10"/>
  <c r="J206" i="10"/>
  <c r="J226" i="10"/>
  <c r="K243" i="10"/>
  <c r="K266" i="10"/>
  <c r="K14" i="10"/>
  <c r="K12" i="10" s="1"/>
  <c r="K31" i="10"/>
  <c r="G72" i="10"/>
  <c r="K89" i="10"/>
  <c r="K107" i="10"/>
  <c r="C131" i="10"/>
  <c r="C146" i="10"/>
  <c r="K264" i="10"/>
  <c r="K291" i="10"/>
  <c r="C20" i="10"/>
  <c r="I20" i="10" s="1"/>
  <c r="J30" i="10"/>
  <c r="J77" i="10"/>
  <c r="J86" i="10"/>
  <c r="J93" i="10"/>
  <c r="J178" i="10"/>
  <c r="J176" i="10" s="1"/>
  <c r="J204" i="10"/>
  <c r="J219" i="10"/>
  <c r="J229" i="10"/>
  <c r="J244" i="10"/>
  <c r="J260" i="10"/>
  <c r="J263" i="10"/>
  <c r="J280" i="10"/>
  <c r="J288" i="10"/>
  <c r="K18" i="10"/>
  <c r="J21" i="10"/>
  <c r="J26" i="10"/>
  <c r="J42" i="10"/>
  <c r="J44" i="10"/>
  <c r="J47" i="10"/>
  <c r="K48" i="10"/>
  <c r="H72" i="10"/>
  <c r="J97" i="10"/>
  <c r="J100" i="10"/>
  <c r="K102" i="10"/>
  <c r="K108" i="10"/>
  <c r="J110" i="10"/>
  <c r="J115" i="10"/>
  <c r="J132" i="10"/>
  <c r="K145" i="10"/>
  <c r="J148" i="10"/>
  <c r="K254" i="10"/>
  <c r="K256" i="10"/>
  <c r="K258" i="10"/>
  <c r="J265" i="10"/>
  <c r="K274" i="10"/>
  <c r="K276" i="10"/>
  <c r="K278" i="10"/>
  <c r="J290" i="10"/>
  <c r="K22" i="10"/>
  <c r="K27" i="10"/>
  <c r="J50" i="10"/>
  <c r="K111" i="10"/>
  <c r="E191" i="10"/>
  <c r="J199" i="10"/>
  <c r="J209" i="10"/>
  <c r="J214" i="10"/>
  <c r="J224" i="10"/>
  <c r="J234" i="10"/>
  <c r="J239" i="10"/>
  <c r="C272" i="10"/>
  <c r="J285" i="10"/>
  <c r="D9" i="10"/>
  <c r="D70" i="10" s="1"/>
  <c r="H9" i="10"/>
  <c r="H70" i="10" s="1"/>
  <c r="F9" i="10"/>
  <c r="F70" i="10" s="1"/>
  <c r="J16" i="10"/>
  <c r="C37" i="10"/>
  <c r="I37" i="10" s="1"/>
  <c r="C63" i="10"/>
  <c r="F191" i="10"/>
  <c r="C84" i="10"/>
  <c r="C117" i="10"/>
  <c r="C135" i="10"/>
  <c r="C164" i="10"/>
  <c r="C197" i="10"/>
  <c r="C202" i="10"/>
  <c r="C207" i="10"/>
  <c r="C212" i="10"/>
  <c r="C217" i="10"/>
  <c r="C222" i="10"/>
  <c r="C227" i="10"/>
  <c r="C232" i="10"/>
  <c r="C237" i="10"/>
  <c r="C257" i="10"/>
  <c r="C277" i="10"/>
  <c r="H292" i="10"/>
  <c r="C55" i="10"/>
  <c r="K24" i="10"/>
  <c r="J24" i="10"/>
  <c r="K29" i="10"/>
  <c r="J29" i="10"/>
  <c r="D72" i="10"/>
  <c r="D191" i="10"/>
  <c r="C12" i="10"/>
  <c r="I12" i="10" s="1"/>
  <c r="K33" i="10"/>
  <c r="J33" i="10"/>
  <c r="C16" i="10"/>
  <c r="I16" i="10" s="1"/>
  <c r="E9" i="10"/>
  <c r="E70" i="10" s="1"/>
  <c r="K25" i="10"/>
  <c r="J25" i="10"/>
  <c r="C34" i="10"/>
  <c r="I34" i="10" s="1"/>
  <c r="J35" i="10"/>
  <c r="J34" i="10" s="1"/>
  <c r="K35" i="10"/>
  <c r="K34" i="10" s="1"/>
  <c r="F72" i="10"/>
  <c r="H191" i="10"/>
  <c r="J105" i="10"/>
  <c r="K105" i="10"/>
  <c r="J149" i="10"/>
  <c r="K149" i="10"/>
  <c r="J203" i="10"/>
  <c r="K203" i="10"/>
  <c r="J210" i="10"/>
  <c r="K210" i="10"/>
  <c r="J223" i="10"/>
  <c r="K223" i="10"/>
  <c r="J230" i="10"/>
  <c r="K230" i="10"/>
  <c r="C242" i="10"/>
  <c r="E292" i="10"/>
  <c r="C46" i="10"/>
  <c r="I46" i="10" s="1"/>
  <c r="E72" i="10"/>
  <c r="J95" i="10"/>
  <c r="K98" i="10"/>
  <c r="K101" i="10"/>
  <c r="J101" i="10"/>
  <c r="J112" i="10"/>
  <c r="K114" i="10"/>
  <c r="J124" i="10"/>
  <c r="J147" i="10"/>
  <c r="K147" i="10"/>
  <c r="C193" i="10"/>
  <c r="J208" i="10"/>
  <c r="K208" i="10"/>
  <c r="J215" i="10"/>
  <c r="K215" i="10"/>
  <c r="J228" i="10"/>
  <c r="K228" i="10"/>
  <c r="J235" i="10"/>
  <c r="K235" i="10"/>
  <c r="J246" i="10"/>
  <c r="J261" i="10"/>
  <c r="K261" i="10"/>
  <c r="F292" i="10"/>
  <c r="K286" i="10"/>
  <c r="J23" i="10"/>
  <c r="J28" i="10"/>
  <c r="J32" i="10"/>
  <c r="K43" i="10"/>
  <c r="J45" i="10"/>
  <c r="K49" i="10"/>
  <c r="J51" i="10"/>
  <c r="J54" i="10"/>
  <c r="C79" i="10"/>
  <c r="K85" i="10"/>
  <c r="J87" i="10"/>
  <c r="K90" i="10"/>
  <c r="J92" i="10"/>
  <c r="J106" i="10"/>
  <c r="C109" i="10"/>
  <c r="K116" i="10"/>
  <c r="J126" i="10"/>
  <c r="K126" i="10"/>
  <c r="K128" i="10"/>
  <c r="C143" i="10"/>
  <c r="C150" i="10"/>
  <c r="K162" i="10"/>
  <c r="C176" i="10"/>
  <c r="G191" i="10"/>
  <c r="J200" i="10"/>
  <c r="K200" i="10"/>
  <c r="J213" i="10"/>
  <c r="K213" i="10"/>
  <c r="J220" i="10"/>
  <c r="K220" i="10"/>
  <c r="J233" i="10"/>
  <c r="K233" i="10"/>
  <c r="J240" i="10"/>
  <c r="K240" i="10"/>
  <c r="K246" i="10"/>
  <c r="J259" i="10"/>
  <c r="K259" i="10"/>
  <c r="C262" i="10"/>
  <c r="J281" i="10"/>
  <c r="K281" i="10"/>
  <c r="C75" i="10"/>
  <c r="J75" i="10" s="1"/>
  <c r="J113" i="10"/>
  <c r="J118" i="10"/>
  <c r="K121" i="10"/>
  <c r="K117" i="10" s="1"/>
  <c r="K130" i="10"/>
  <c r="J144" i="10"/>
  <c r="J143" i="10" s="1"/>
  <c r="K144" i="10"/>
  <c r="C195" i="10"/>
  <c r="J198" i="10"/>
  <c r="K198" i="10"/>
  <c r="J205" i="10"/>
  <c r="K205" i="10"/>
  <c r="J218" i="10"/>
  <c r="K218" i="10"/>
  <c r="J225" i="10"/>
  <c r="K225" i="10"/>
  <c r="J238" i="10"/>
  <c r="K238" i="10"/>
  <c r="K245" i="10"/>
  <c r="J245" i="10"/>
  <c r="C252" i="10"/>
  <c r="K269" i="10"/>
  <c r="K271" i="10"/>
  <c r="J279" i="10"/>
  <c r="K279" i="10"/>
  <c r="C282" i="10"/>
  <c r="C292" i="10" s="1"/>
  <c r="C157" i="10"/>
  <c r="C184" i="10"/>
  <c r="C267" i="10"/>
  <c r="G292" i="10"/>
  <c r="C287" i="10"/>
  <c r="C194" i="10"/>
  <c r="J237" i="10" l="1"/>
  <c r="K262" i="10"/>
  <c r="K242" i="10"/>
  <c r="J287" i="10"/>
  <c r="J262" i="10"/>
  <c r="K287" i="10"/>
  <c r="K37" i="10"/>
  <c r="J267" i="10"/>
  <c r="K237" i="10"/>
  <c r="K16" i="10"/>
  <c r="J272" i="10"/>
  <c r="J252" i="10"/>
  <c r="K217" i="10"/>
  <c r="J109" i="10"/>
  <c r="K46" i="10"/>
  <c r="H293" i="10"/>
  <c r="K277" i="10"/>
  <c r="J217" i="10"/>
  <c r="J131" i="10"/>
  <c r="J37" i="10"/>
  <c r="J194" i="10"/>
  <c r="K104" i="10"/>
  <c r="K109" i="10"/>
  <c r="J282" i="10"/>
  <c r="G293" i="10"/>
  <c r="K143" i="10"/>
  <c r="J117" i="10"/>
  <c r="J232" i="10"/>
  <c r="J212" i="10"/>
  <c r="J84" i="10"/>
  <c r="J46" i="10"/>
  <c r="J20" i="10"/>
  <c r="J257" i="10"/>
  <c r="K196" i="10"/>
  <c r="C191" i="10"/>
  <c r="I9" i="10"/>
  <c r="I70" i="10" s="1"/>
  <c r="K267" i="10"/>
  <c r="J104" i="10"/>
  <c r="K123" i="10"/>
  <c r="K84" i="10"/>
  <c r="E293" i="10"/>
  <c r="K20" i="10"/>
  <c r="K272" i="10"/>
  <c r="K252" i="10"/>
  <c r="J146" i="10"/>
  <c r="J277" i="10"/>
  <c r="J242" i="10"/>
  <c r="D293" i="10"/>
  <c r="J123" i="10"/>
  <c r="K197" i="10"/>
  <c r="K193" i="10"/>
  <c r="K282" i="10"/>
  <c r="K257" i="10"/>
  <c r="J195" i="10"/>
  <c r="F293" i="10"/>
  <c r="K227" i="10"/>
  <c r="K207" i="10"/>
  <c r="K222" i="10"/>
  <c r="K202" i="10"/>
  <c r="C72" i="10"/>
  <c r="K194" i="10"/>
  <c r="J193" i="10"/>
  <c r="J197" i="10"/>
  <c r="K195" i="10"/>
  <c r="K232" i="10"/>
  <c r="K212" i="10"/>
  <c r="J196" i="10"/>
  <c r="J227" i="10"/>
  <c r="J207" i="10"/>
  <c r="K146" i="10"/>
  <c r="J222" i="10"/>
  <c r="J202" i="10"/>
  <c r="C9" i="10"/>
  <c r="C70" i="10" s="1"/>
  <c r="J9" i="10" l="1"/>
  <c r="J70" i="10" s="1"/>
  <c r="J191" i="10"/>
  <c r="K9" i="10"/>
  <c r="K70" i="10" s="1"/>
  <c r="K191" i="10"/>
  <c r="J292" i="10"/>
  <c r="C293" i="10"/>
  <c r="F294" i="10" s="1"/>
  <c r="K292" i="10"/>
  <c r="J293" i="10" l="1"/>
  <c r="K293" i="10"/>
  <c r="G29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Бухгалтерия</author>
  </authors>
  <commentList>
    <comment ref="E9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Бухгалт
</t>
        </r>
      </text>
    </comment>
    <comment ref="C9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Бухгалтерия:</t>
        </r>
        <r>
          <rPr>
            <sz val="9"/>
            <color indexed="81"/>
            <rFont val="Tahoma"/>
            <family val="2"/>
            <charset val="204"/>
          </rPr>
          <t xml:space="preserve">
10900 водонагреват.посудом.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Бухгалтерия</author>
    <author>RADA</author>
  </authors>
  <commentList>
    <comment ref="F43" authorId="0" shapeId="0" xr:uid="{9B7EC2C5-25BE-427A-83CC-75397FDE24CC}">
      <text>
        <r>
          <rPr>
            <b/>
            <sz val="9"/>
            <color indexed="81"/>
            <rFont val="Tahoma"/>
            <family val="2"/>
            <charset val="204"/>
          </rPr>
          <t>Бухгалтерия:</t>
        </r>
        <r>
          <rPr>
            <sz val="9"/>
            <color indexed="81"/>
            <rFont val="Tahoma"/>
            <family val="2"/>
            <charset val="204"/>
          </rPr>
          <t xml:space="preserve">
14100 налог
</t>
        </r>
      </text>
    </comment>
    <comment ref="F45" authorId="1" shapeId="0" xr:uid="{9A7207BA-52D9-49EA-88B5-6036B43D61B1}">
      <text>
        <r>
          <rPr>
            <b/>
            <sz val="9"/>
            <color indexed="81"/>
            <rFont val="Tahoma"/>
            <family val="2"/>
            <charset val="204"/>
          </rPr>
          <t>RADA:</t>
        </r>
        <r>
          <rPr>
            <sz val="9"/>
            <color indexed="81"/>
            <rFont val="Tahoma"/>
            <family val="2"/>
            <charset val="204"/>
          </rPr>
          <t xml:space="preserve">
налог на имущество 8,6 и экология</t>
        </r>
      </text>
    </comment>
  </commentList>
</comments>
</file>

<file path=xl/sharedStrings.xml><?xml version="1.0" encoding="utf-8"?>
<sst xmlns="http://schemas.openxmlformats.org/spreadsheetml/2006/main" count="4009" uniqueCount="814">
  <si>
    <t>Наименование показателя</t>
  </si>
  <si>
    <t>Код строки</t>
  </si>
  <si>
    <t>КВР</t>
  </si>
  <si>
    <t>КОСГУ</t>
  </si>
  <si>
    <t>Аналитическая группа подвидов доходов/вида источников</t>
  </si>
  <si>
    <t>Код субсидии</t>
  </si>
  <si>
    <t>Наименование субсидии</t>
  </si>
  <si>
    <t>Отраслевой код</t>
  </si>
  <si>
    <t>КВФО</t>
  </si>
  <si>
    <t>КФСР</t>
  </si>
  <si>
    <t>КЦСР</t>
  </si>
  <si>
    <t>Доходы, всего</t>
  </si>
  <si>
    <t>1000</t>
  </si>
  <si>
    <t>000</t>
  </si>
  <si>
    <t>0000000000000000000000000</t>
  </si>
  <si>
    <t>Не указан</t>
  </si>
  <si>
    <t>00000000000000000</t>
  </si>
  <si>
    <t>0</t>
  </si>
  <si>
    <t>0000000000</t>
  </si>
  <si>
    <t>из них:</t>
  </si>
  <si>
    <t>Доходы от собственности, всего</t>
  </si>
  <si>
    <t>1100</t>
  </si>
  <si>
    <t>120</t>
  </si>
  <si>
    <t>03000000000000000</t>
  </si>
  <si>
    <t>2</t>
  </si>
  <si>
    <t>в том числе:</t>
  </si>
  <si>
    <t>Доходы от операционной аренды</t>
  </si>
  <si>
    <t>1110</t>
  </si>
  <si>
    <t>121</t>
  </si>
  <si>
    <t>Доходы от оказания услуг, работ,компенсации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</si>
  <si>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</si>
  <si>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</si>
  <si>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</si>
  <si>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</si>
  <si>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</si>
  <si>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40000000</t>
  </si>
  <si>
    <t>Субсидии на муниципальное задание</t>
  </si>
  <si>
    <t>4</t>
  </si>
  <si>
    <t>Доходы от потребителей услуг, оказываемых на платной основе</t>
  </si>
  <si>
    <t>1220</t>
  </si>
  <si>
    <t>Доходы от иной, приносящей доход деятельности</t>
  </si>
  <si>
    <t>1230</t>
  </si>
  <si>
    <t>03000000000003131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</si>
  <si>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</si>
  <si>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</si>
  <si>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</si>
  <si>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</si>
  <si>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</si>
  <si>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</si>
  <si>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возмещений Фондом социального страхования Российской Федерации расходов</t>
  </si>
  <si>
    <t>1260</t>
  </si>
  <si>
    <t>139</t>
  </si>
  <si>
    <t>Доходы от штрафов, пеней, иных сумм принудительного изъятия</t>
  </si>
  <si>
    <t>1300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</si>
  <si>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</si>
  <si>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</si>
  <si>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</si>
  <si>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</si>
  <si>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Страховые возмещения</t>
  </si>
  <si>
    <t>1320</t>
  </si>
  <si>
    <t>143</t>
  </si>
  <si>
    <t>Возмещение ущерба имуществу (за исключением страховых возмещений)</t>
  </si>
  <si>
    <t>1330</t>
  </si>
  <si>
    <t>144</t>
  </si>
  <si>
    <t>Прочие доходы от сумм принудительного изъятия</t>
  </si>
  <si>
    <t>1340</t>
  </si>
  <si>
    <t>145</t>
  </si>
  <si>
    <t>Безвозмездные денежные поступления, всего</t>
  </si>
  <si>
    <t>1400</t>
  </si>
  <si>
    <t>150</t>
  </si>
  <si>
    <t>Субсидии на иные цели</t>
  </si>
  <si>
    <t>1410</t>
  </si>
  <si>
    <t>5</t>
  </si>
  <si>
    <t>Целевые субсидии</t>
  </si>
  <si>
    <t>00007101</t>
  </si>
  <si>
    <t>Субсидия на осуществление мероприятий по капитальному ремонту и устройству объекта имущества, находящегося у учреждения на праве оперативного управления</t>
  </si>
  <si>
    <t>00007111</t>
  </si>
  <si>
    <t>Субсидия на осуществление строительного контроля, авторского надзора на выполнение работ по капитальному ремонту, экспертизы результатов устройства объекта имущества, закрепленного за учреждением на праве оперативного управления</t>
  </si>
  <si>
    <t>00007121</t>
  </si>
  <si>
    <t>Субсидия на содержание учреждения, которому муниципальное задание на оказание муниципальных услуг (выполнение работ) не установлено или имущество не используется для выполнения муниципального задания</t>
  </si>
  <si>
    <t>00007141</t>
  </si>
  <si>
    <t>Субсидия на проведение противопожарных мероприятий, затраты на проведение которых не включены в расчет нормативных затрат на оказание муниципальной услуги (выполнение работы)</t>
  </si>
  <si>
    <t>00007151</t>
  </si>
  <si>
    <t>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</t>
  </si>
  <si>
    <t>00007231</t>
  </si>
  <si>
    <t>Субсидия на осуществление мероприятий по разработке, корректировке проектной документации на выполнение работ по капитальному ремонту и устройству объекта имущества, закрепленного за учреждением на праве оперативного управления, выполнению инженерных изысканий и проведению экспертизы проектной документации и результатов инженерных изысканий</t>
  </si>
  <si>
    <t>00007241</t>
  </si>
  <si>
    <t>Субсидия на осуществление мероприятий по текущему ремонту имущества, не включенного в состав субсидии на финансовое обеспечение выполнения муниципального задания, находящегося у учреждения на праве оперативного управления</t>
  </si>
  <si>
    <t>00007261</t>
  </si>
  <si>
    <t>Субсидия на приобретение материальных запасов, затраты на приобретение которых не включены в расчет нормативных затрат на оказание муниципальной услуги (выполнение работы)</t>
  </si>
  <si>
    <t>00007311</t>
  </si>
  <si>
    <t>Субсидия на проведение мероприятий по установке, замене приборов учета, ремонту (реконструкции) тепловых пунктов</t>
  </si>
  <si>
    <t>00007321</t>
  </si>
  <si>
    <t>Субсидия на проведение мероприятий по разработке, корректировке проектной (сметной) документации на установку, замену приборов учета, ремонт (реконструкцию) тепловых пунктов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</si>
  <si>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</si>
  <si>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1420</t>
  </si>
  <si>
    <t>155</t>
  </si>
  <si>
    <t>Поступление капитального характера от физических и юридических лиц (за искл. сектора государственного управления и организаций государственного сектора)</t>
  </si>
  <si>
    <t>1430</t>
  </si>
  <si>
    <t>165</t>
  </si>
  <si>
    <t>Прочие доходы, всего</t>
  </si>
  <si>
    <t>1500</t>
  </si>
  <si>
    <t>440</t>
  </si>
  <si>
    <t>Уменьшение стоимости прочих оборотных ценностей (материалов)</t>
  </si>
  <si>
    <t>1510</t>
  </si>
  <si>
    <t>446</t>
  </si>
  <si>
    <t>Прочие поступления</t>
  </si>
  <si>
    <t>1600</t>
  </si>
  <si>
    <t>Увеличение остатков денежных средств за счет возврата дебиторской задолженности прошлых лет</t>
  </si>
  <si>
    <t>1610</t>
  </si>
  <si>
    <t>510</t>
  </si>
  <si>
    <t>2000</t>
  </si>
  <si>
    <t>0000</t>
  </si>
  <si>
    <t>Выплаты персоналу, всего</t>
  </si>
  <si>
    <t>2100</t>
  </si>
  <si>
    <t>Оплата труда и начисления на выплату по оплате труда</t>
  </si>
  <si>
    <t>2110</t>
  </si>
  <si>
    <t>Заработная плата</t>
  </si>
  <si>
    <t>111</t>
  </si>
  <si>
    <t>211</t>
  </si>
  <si>
    <t>0220100590</t>
  </si>
  <si>
    <t>0220172460</t>
  </si>
  <si>
    <t>прочие выплаты персоналу, в том числе компенсационного характера</t>
  </si>
  <si>
    <t>2111</t>
  </si>
  <si>
    <t>Социальные пособия и компенсации персоналу в денежной форме</t>
  </si>
  <si>
    <t>266</t>
  </si>
  <si>
    <t>Иные выплаты персоналу учреждений, за исключением фонда оплаты труда</t>
  </si>
  <si>
    <t>2120</t>
  </si>
  <si>
    <t>Прочие выплаты</t>
  </si>
  <si>
    <t>112</t>
  </si>
  <si>
    <t>212</t>
  </si>
  <si>
    <t>2122</t>
  </si>
  <si>
    <t>226</t>
  </si>
  <si>
    <t>Пенсии, пособия, выплачиваемые работодателями, нанимателями бывшим работникам в денежной форме</t>
  </si>
  <si>
    <t>264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</si>
  <si>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</si>
  <si>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</si>
  <si>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Начисления на выплаты по оплате труда</t>
  </si>
  <si>
    <t>2141</t>
  </si>
  <si>
    <t>119</t>
  </si>
  <si>
    <t>213</t>
  </si>
  <si>
    <t>Уплата налогов, сборов и иных платежей, всего</t>
  </si>
  <si>
    <t>2300</t>
  </si>
  <si>
    <t>Прочие расходы</t>
  </si>
  <si>
    <t>2310</t>
  </si>
  <si>
    <t>851</t>
  </si>
  <si>
    <t>291</t>
  </si>
  <si>
    <t>2320</t>
  </si>
  <si>
    <t>852</t>
  </si>
  <si>
    <t>853</t>
  </si>
  <si>
    <t>241</t>
  </si>
  <si>
    <t>292</t>
  </si>
  <si>
    <t>293</t>
  </si>
  <si>
    <t>295</t>
  </si>
  <si>
    <t>296</t>
  </si>
  <si>
    <t>297</t>
  </si>
  <si>
    <t>Расходы на закупку товаров, работ, услуг, всего</t>
  </si>
  <si>
    <t>2600</t>
  </si>
  <si>
    <t>прочие закупки товаров, работ и услуг</t>
  </si>
  <si>
    <t>2640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</si>
  <si>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</si>
  <si>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</si>
  <si>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</si>
  <si>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</si>
  <si>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</si>
  <si>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</si>
  <si>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</si>
  <si>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</si>
  <si>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</si>
  <si>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</si>
  <si>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</si>
  <si>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</si>
  <si>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Страхование</t>
  </si>
  <si>
    <t>227</t>
  </si>
  <si>
    <t>228</t>
  </si>
  <si>
    <t>Увеличение стоимости основных средств</t>
  </si>
  <si>
    <t>310</t>
  </si>
  <si>
    <t>0220171180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</si>
  <si>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</si>
  <si>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</si>
  <si>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материальных запасов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</si>
  <si>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</si>
  <si>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</si>
  <si>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</si>
  <si>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</si>
  <si>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</si>
  <si>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</si>
  <si>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</si>
  <si>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запасов(материалов)</t>
  </si>
  <si>
    <t>346</t>
  </si>
  <si>
    <t>347</t>
  </si>
  <si>
    <t>Увеличение стоимости прочих материальных запасов однократного применения</t>
  </si>
  <si>
    <t>349</t>
  </si>
  <si>
    <t>закупка энергетических ресурсов</t>
  </si>
  <si>
    <t>2660</t>
  </si>
  <si>
    <t>247</t>
  </si>
  <si>
    <t>00007262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</si>
  <si>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материальных запасов)</t>
  </si>
  <si>
    <t>02201S4220</t>
  </si>
  <si>
    <t>0701</t>
  </si>
  <si>
    <t>00007152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</si>
  <si>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основных средств)</t>
  </si>
  <si>
    <t>01070161102110000</t>
  </si>
  <si>
    <t>02070161102110000</t>
  </si>
  <si>
    <t>02070161202119815</t>
  </si>
  <si>
    <t>02070161202119976</t>
  </si>
  <si>
    <t>02070161102660000</t>
  </si>
  <si>
    <t>01070161102660000</t>
  </si>
  <si>
    <t>02070161102640000</t>
  </si>
  <si>
    <t>01070161102130000</t>
  </si>
  <si>
    <t>02070161102130000</t>
  </si>
  <si>
    <t>02070161202139816</t>
  </si>
  <si>
    <t>02070161202139977</t>
  </si>
  <si>
    <t>02070161102910000</t>
  </si>
  <si>
    <t>02070161102919030</t>
  </si>
  <si>
    <t>02070161102919031</t>
  </si>
  <si>
    <t>02070161202919988</t>
  </si>
  <si>
    <t>02070161202919989</t>
  </si>
  <si>
    <t>02070161202919821</t>
  </si>
  <si>
    <t>01070161102210000</t>
  </si>
  <si>
    <t>02070161102210000</t>
  </si>
  <si>
    <t>02070161202219982</t>
  </si>
  <si>
    <t>02070161102239740</t>
  </si>
  <si>
    <t>02070161202239983</t>
  </si>
  <si>
    <t>01070161102250000</t>
  </si>
  <si>
    <t>02070161102250000</t>
  </si>
  <si>
    <t>02070161102259028</t>
  </si>
  <si>
    <t>02070161102259029</t>
  </si>
  <si>
    <t>02070161102259069</t>
  </si>
  <si>
    <t>02070161102259241</t>
  </si>
  <si>
    <t>01070161202259240</t>
  </si>
  <si>
    <t>02070161202259240</t>
  </si>
  <si>
    <t>02070161202259902</t>
  </si>
  <si>
    <t>02070161202259819</t>
  </si>
  <si>
    <t>02070161202259984</t>
  </si>
  <si>
    <t>02070161202259911</t>
  </si>
  <si>
    <t>01070161102260000</t>
  </si>
  <si>
    <t>02070161102260000</t>
  </si>
  <si>
    <t>02070161102269028</t>
  </si>
  <si>
    <t>02070161102269029</t>
  </si>
  <si>
    <t>02070161102269149</t>
  </si>
  <si>
    <t>02070161102269331</t>
  </si>
  <si>
    <t>02070161202269026</t>
  </si>
  <si>
    <t>02070161202269021</t>
  </si>
  <si>
    <t>02070161202269820</t>
  </si>
  <si>
    <t>02070161202269985</t>
  </si>
  <si>
    <t>02070161202269904</t>
  </si>
  <si>
    <t>02070161202269912</t>
  </si>
  <si>
    <t>02070161102270000</t>
  </si>
  <si>
    <t>Услуги, работы для целей капитальных вложений</t>
  </si>
  <si>
    <t>02070161102280000</t>
  </si>
  <si>
    <t>01070161103100000</t>
  </si>
  <si>
    <t>02070161103100000</t>
  </si>
  <si>
    <t>02070161103109029</t>
  </si>
  <si>
    <t>01070161203109311</t>
  </si>
  <si>
    <t>02070161203109311</t>
  </si>
  <si>
    <t>02070161203109957</t>
  </si>
  <si>
    <t>01070161203109957</t>
  </si>
  <si>
    <t>02070161103410000</t>
  </si>
  <si>
    <t>01070161203419809</t>
  </si>
  <si>
    <t>02070161203419809</t>
  </si>
  <si>
    <t>Увеличение стоимости продуктов питания</t>
  </si>
  <si>
    <t>02070161103429331</t>
  </si>
  <si>
    <t>02070161203429900</t>
  </si>
  <si>
    <t>02070161103440000</t>
  </si>
  <si>
    <t>02070161103450000</t>
  </si>
  <si>
    <t>01070161103450000</t>
  </si>
  <si>
    <t>01070161203459810</t>
  </si>
  <si>
    <t>02070161203459810</t>
  </si>
  <si>
    <t>01070161103460000</t>
  </si>
  <si>
    <t>02070161103460000</t>
  </si>
  <si>
    <t>01070161203469927</t>
  </si>
  <si>
    <t>02070161203469955</t>
  </si>
  <si>
    <t>02070161203469927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</si>
  <si>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</si>
  <si>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</si>
  <si>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01070161103530000</t>
  </si>
  <si>
    <t>02070161102239721</t>
  </si>
  <si>
    <t>02070161102239722</t>
  </si>
  <si>
    <t>02070161102239730</t>
  </si>
  <si>
    <t>Согласовано</t>
  </si>
  <si>
    <t>(наименование должности уполномоченного лица)</t>
  </si>
  <si>
    <t>I. Показатели по поступлениям и выплатам учреждения</t>
  </si>
  <si>
    <t>Приложение №1 к Порядку составления и утверждения   плана финансово-хозяйственной деятельности муниципальных образовательных учреждений</t>
  </si>
  <si>
    <t>___________________________________________</t>
  </si>
  <si>
    <t>Утверждаю</t>
  </si>
  <si>
    <t>_____________________________________________</t>
  </si>
  <si>
    <t>(наименование органа - учредителя (учреждения)</t>
  </si>
  <si>
    <t>(подпись)</t>
  </si>
  <si>
    <t>(расшифровка подписи)</t>
  </si>
  <si>
    <t>___________________</t>
  </si>
  <si>
    <t>______________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</si>
  <si>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</si>
  <si>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</si>
  <si>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</si>
  <si>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</si>
  <si>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</si>
  <si>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</si>
  <si>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</si>
  <si>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</si>
  <si>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</si>
  <si>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</si>
  <si>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t>0001</t>
  </si>
  <si>
    <t>х</t>
  </si>
  <si>
    <t>0002</t>
  </si>
  <si>
    <t xml:space="preserve">Сумма 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</si>
  <si>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</si>
  <si>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</si>
  <si>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</si>
  <si>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</si>
  <si>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</si>
  <si>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</si>
  <si>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</si>
  <si>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</si>
  <si>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4000</t>
  </si>
  <si>
    <t>из них:
возврат в бюджет средств субсидии</t>
  </si>
  <si>
    <t>4010</t>
  </si>
  <si>
    <t>610</t>
  </si>
  <si>
    <t xml:space="preserve">Приложение №2 к Приказу  Управления образования г.Ростова-на-Дону от  ______________ № ________  </t>
  </si>
  <si>
    <t>Единица измерения: руб.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</si>
  <si>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</si>
  <si>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</si>
  <si>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</si>
  <si>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</si>
  <si>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Расходы, всего</t>
  </si>
  <si>
    <t>02201S4642</t>
  </si>
  <si>
    <t>02201S4641</t>
  </si>
  <si>
    <t>№
п/п</t>
  </si>
  <si>
    <t>Код бюджетной классификации Российской Федерации</t>
  </si>
  <si>
    <t>Сумма</t>
  </si>
  <si>
    <t>за пределами планового периода</t>
  </si>
  <si>
    <t>3</t>
  </si>
  <si>
    <t>26000</t>
  </si>
  <si>
    <t>1.1</t>
  </si>
  <si>
    <t>26100</t>
  </si>
  <si>
    <t>1.2</t>
  </si>
  <si>
    <t>26200</t>
  </si>
  <si>
    <t>1.3</t>
  </si>
  <si>
    <t>26300</t>
  </si>
  <si>
    <t>1.3.1</t>
  </si>
  <si>
    <t>в том числе: в соответствии с Федеральным законом № 44-ФЗ</t>
  </si>
  <si>
    <t>26310</t>
  </si>
  <si>
    <t>26310.1</t>
  </si>
  <si>
    <t>1.3.2.</t>
  </si>
  <si>
    <t>в соответствии с Федеральным законом № 223-ФЗ</t>
  </si>
  <si>
    <t>26320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</si>
  <si>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</si>
  <si>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</si>
  <si>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</si>
  <si>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</si>
  <si>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</si>
  <si>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</si>
  <si>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</si>
  <si>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</si>
  <si>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</si>
  <si>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</si>
  <si>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</si>
  <si>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</si>
  <si>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</si>
  <si>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</si>
  <si>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</si>
  <si>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26421.1</t>
  </si>
  <si>
    <t>1.4.2.2</t>
  </si>
  <si>
    <t>26422</t>
  </si>
  <si>
    <t>1.4.3</t>
  </si>
  <si>
    <t>26430</t>
  </si>
  <si>
    <t>26430.1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</si>
  <si>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</si>
  <si>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</si>
  <si>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</si>
  <si>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</si>
  <si>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</si>
  <si>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</si>
  <si>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</si>
  <si>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</si>
  <si>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</si>
  <si>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</si>
  <si>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Коды строк</t>
  </si>
  <si>
    <t>Год начала закупки</t>
  </si>
  <si>
    <t>1.4.5.1</t>
  </si>
  <si>
    <t>26451</t>
  </si>
  <si>
    <t>26451.1</t>
  </si>
  <si>
    <t>1.4.5.2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</si>
  <si>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</si>
  <si>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</si>
  <si>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</si>
  <si>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</si>
  <si>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</si>
  <si>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</si>
  <si>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</si>
  <si>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 xml:space="preserve"> МКУ "Отдел образования Советского района" города Ростова-на-Дону                                        </t>
  </si>
  <si>
    <t>Управление образования города Ростова-на-Дону</t>
  </si>
  <si>
    <t>муниципальное бюджетное дошкольное образовательное учреждение города Ростова-на-Дону "Детский сад № 215"</t>
  </si>
  <si>
    <t>603Х3354</t>
  </si>
  <si>
    <t>907</t>
  </si>
  <si>
    <t>6168099008</t>
  </si>
  <si>
    <t>616801001</t>
  </si>
  <si>
    <t>383</t>
  </si>
  <si>
    <t>Расшифровка расходов</t>
  </si>
  <si>
    <t>МБДОУ № 215</t>
  </si>
  <si>
    <t>руб.</t>
  </si>
  <si>
    <t>Направление расходования</t>
  </si>
  <si>
    <t>КБК</t>
  </si>
  <si>
    <t>2022 год</t>
  </si>
  <si>
    <t>Расчет-обоснование</t>
  </si>
  <si>
    <t>2023 год</t>
  </si>
  <si>
    <t>2024 год</t>
  </si>
  <si>
    <t>Расходы без торгов (211,213,212, 266,291)</t>
  </si>
  <si>
    <t>Расходы на закупку товаров, работ, услуг</t>
  </si>
  <si>
    <t>до 300</t>
  </si>
  <si>
    <t>до 600</t>
  </si>
  <si>
    <t>ОАэФ</t>
  </si>
  <si>
    <t>ед. поставщик</t>
  </si>
  <si>
    <t>1. Средства областного бюджета</t>
  </si>
  <si>
    <t>Субсидия на финансовое обеспечение выполнения МЗ</t>
  </si>
  <si>
    <t>0211 0000</t>
  </si>
  <si>
    <t>1411,0тыс(тариф)*12+1350.тыс(замещение +2400,результативность+отпускные,компенсации</t>
  </si>
  <si>
    <t>Начисления на заработную плату</t>
  </si>
  <si>
    <t>0213 0000</t>
  </si>
  <si>
    <t>0221 0000</t>
  </si>
  <si>
    <t>оплата телефонной связи</t>
  </si>
  <si>
    <t>1000*12=12000          1400*12=16800</t>
  </si>
  <si>
    <t>интернет-трафик</t>
  </si>
  <si>
    <t>6900*12</t>
  </si>
  <si>
    <t>0225 0000</t>
  </si>
  <si>
    <t>обслуживание оргтехники</t>
  </si>
  <si>
    <t>заправка картриджей</t>
  </si>
  <si>
    <t>2600*12</t>
  </si>
  <si>
    <t>0226 0000</t>
  </si>
  <si>
    <t>обслуживание АЦК</t>
  </si>
  <si>
    <t>коммерческое</t>
  </si>
  <si>
    <t>лицензия ПП Парус</t>
  </si>
  <si>
    <t>обслуживание сайта</t>
  </si>
  <si>
    <t>5500*12</t>
  </si>
  <si>
    <t>кордон</t>
  </si>
  <si>
    <t>по дог.2021</t>
  </si>
  <si>
    <t>сопровождение Парус</t>
  </si>
  <si>
    <t>Система Главбух и Кадры</t>
  </si>
  <si>
    <t>антивирус</t>
  </si>
  <si>
    <t>медосмотр пед.работников</t>
  </si>
  <si>
    <t>1212*33</t>
  </si>
  <si>
    <t>обследование на гельминты пед.работников</t>
  </si>
  <si>
    <t>повышение квалификации педагогических работников</t>
  </si>
  <si>
    <t>0266 0000</t>
  </si>
  <si>
    <t>3 дня больничных за счет работодателя</t>
  </si>
  <si>
    <t>пособия матерям по уходу за ребенком до 3 лет</t>
  </si>
  <si>
    <t>0310 0000</t>
  </si>
  <si>
    <t>интерактивное оборудование</t>
  </si>
  <si>
    <t>интерактивный стол.</t>
  </si>
  <si>
    <t>игровое оборудование</t>
  </si>
  <si>
    <t>уличное оборуд,игровойы наборы,робототехника</t>
  </si>
  <si>
    <t>компьютерная техника</t>
  </si>
  <si>
    <t>2 компьютера,2 лазерных МФУ, 6 ноутбуков</t>
  </si>
  <si>
    <t>Детская  мебель</t>
  </si>
  <si>
    <t>Увеличение стоимости прочих оборотных запасов (материалов)</t>
  </si>
  <si>
    <t>0346 0000</t>
  </si>
  <si>
    <t>учебные пособия</t>
  </si>
  <si>
    <t>материалы для творчества</t>
  </si>
  <si>
    <t>изо деятельность,альбомы</t>
  </si>
  <si>
    <t>канцелярские товары</t>
  </si>
  <si>
    <t>офисная бумага</t>
  </si>
  <si>
    <t>игрушки</t>
  </si>
  <si>
    <t>0349 0000</t>
  </si>
  <si>
    <t>медали</t>
  </si>
  <si>
    <t>аттестаты</t>
  </si>
  <si>
    <t>бланки строгой отчетности</t>
  </si>
  <si>
    <t>грамоты</t>
  </si>
  <si>
    <t>Субсидия на иные цели учреждения</t>
  </si>
  <si>
    <t>0226 _____</t>
  </si>
  <si>
    <t>Субсидия на дополнительное образование (0703)</t>
  </si>
  <si>
    <t>Итого 01</t>
  </si>
  <si>
    <t>2. Средства муниципального бюджета</t>
  </si>
  <si>
    <t>вывоз ТБО</t>
  </si>
  <si>
    <t>0223 9710</t>
  </si>
  <si>
    <t>теплоснабжение и горячая вода</t>
  </si>
  <si>
    <t>0223 9721</t>
  </si>
  <si>
    <t>электроснабжение</t>
  </si>
  <si>
    <t>0223 9730</t>
  </si>
  <si>
    <t>водоснабжение и водоотведение</t>
  </si>
  <si>
    <t>0223 9740</t>
  </si>
  <si>
    <t>дератизация, дезинфекция, дезинсекция</t>
  </si>
  <si>
    <t>2047,21*12+5000 акар</t>
  </si>
  <si>
    <t>обслуживание технологического оборудования</t>
  </si>
  <si>
    <t>9100*12</t>
  </si>
  <si>
    <t>обслуживание УУТЭ</t>
  </si>
  <si>
    <t>обслуживание приборов автоматич регулир (р/у)</t>
  </si>
  <si>
    <t xml:space="preserve">Дезинфекция вентиляции </t>
  </si>
  <si>
    <t>замеры сопротивления</t>
  </si>
  <si>
    <t>по дог.2020</t>
  </si>
  <si>
    <t>лабораторные исследования воды бассейна</t>
  </si>
  <si>
    <t>бактериологическое исследование почвы</t>
  </si>
  <si>
    <t>аварийные работы</t>
  </si>
  <si>
    <t>чистка канализации</t>
  </si>
  <si>
    <t>чистка вентиляций</t>
  </si>
  <si>
    <t>валка, обрезка деревьев</t>
  </si>
  <si>
    <t>Чистка ковриков</t>
  </si>
  <si>
    <t xml:space="preserve">Испытание электрообродуования </t>
  </si>
  <si>
    <t xml:space="preserve">Утилизация имущества </t>
  </si>
  <si>
    <t>Обслуживание ИТП (рамка)</t>
  </si>
  <si>
    <t>Антитеррористические мероприятия</t>
  </si>
  <si>
    <t>0225 9028</t>
  </si>
  <si>
    <t>обслуживание видеонаблюдения</t>
  </si>
  <si>
    <t>9000*12</t>
  </si>
  <si>
    <t>обслуживание СКУД</t>
  </si>
  <si>
    <t>8750*12</t>
  </si>
  <si>
    <t>Росгвардия(тех.обсл.тревожной сигн)</t>
  </si>
  <si>
    <t>дог.2021,коммер</t>
  </si>
  <si>
    <t>1381,97*12                                                                   922,32*12</t>
  </si>
  <si>
    <t>Противопожарные мероприятия</t>
  </si>
  <si>
    <t>0225 9029</t>
  </si>
  <si>
    <t>Обслуживание АПС</t>
  </si>
  <si>
    <t>10890*12</t>
  </si>
  <si>
    <t>ТО системы ОКО</t>
  </si>
  <si>
    <t>4012*12 по дог.2021</t>
  </si>
  <si>
    <t>заправка огнетушителей</t>
  </si>
  <si>
    <t xml:space="preserve">Проверка и испытание пожарного крана </t>
  </si>
  <si>
    <t>обслуживание системы дымоудаления</t>
  </si>
  <si>
    <t>Модернизация АПС и СОУЭ</t>
  </si>
  <si>
    <t>Ремонтные работы</t>
  </si>
  <si>
    <t>0225 9241</t>
  </si>
  <si>
    <t>текущий ремонт рамки управления</t>
  </si>
  <si>
    <t xml:space="preserve">коммерческое </t>
  </si>
  <si>
    <t>медосмотр</t>
  </si>
  <si>
    <t>1500*30</t>
  </si>
  <si>
    <t>СОУТ</t>
  </si>
  <si>
    <t>медосмотр непедагогических работников</t>
  </si>
  <si>
    <t>Прочие антитеррористические мероприятия</t>
  </si>
  <si>
    <t>0226 9028</t>
  </si>
  <si>
    <t>обслуживание тревожной кнопки</t>
  </si>
  <si>
    <t>услуги охраны</t>
  </si>
  <si>
    <t>35000*12</t>
  </si>
  <si>
    <t>Прочие противопожарные мероприятия</t>
  </si>
  <si>
    <t>0226 9029</t>
  </si>
  <si>
    <t>Налоги, пошлины и сборы</t>
  </si>
  <si>
    <t>экологический налог</t>
  </si>
  <si>
    <t>0291 0000</t>
  </si>
  <si>
    <t>налог на землю</t>
  </si>
  <si>
    <t>0291 9030</t>
  </si>
  <si>
    <t>налог на имущество</t>
  </si>
  <si>
    <t>0291 9031</t>
  </si>
  <si>
    <t>мебель</t>
  </si>
  <si>
    <t>0341 0000</t>
  </si>
  <si>
    <t>0342 0000</t>
  </si>
  <si>
    <t>0343 0000</t>
  </si>
  <si>
    <t>0344 0000</t>
  </si>
  <si>
    <t>краска</t>
  </si>
  <si>
    <t>0345 0000</t>
  </si>
  <si>
    <t>Матрасы</t>
  </si>
  <si>
    <t>хоз.товары</t>
  </si>
  <si>
    <t>сульфохлоронтин</t>
  </si>
  <si>
    <t>0225 9240</t>
  </si>
  <si>
    <t>0226 9021</t>
  </si>
  <si>
    <t>0226 9026</t>
  </si>
  <si>
    <t>0310 ____</t>
  </si>
  <si>
    <t>0346____</t>
  </si>
  <si>
    <t>0226 9963</t>
  </si>
  <si>
    <t>Итого 02</t>
  </si>
  <si>
    <t>3. Внебюджетные средства</t>
  </si>
  <si>
    <t>Арендная плата</t>
  </si>
  <si>
    <t>Родительская плата (ГПД)</t>
  </si>
  <si>
    <t>Платные услуги</t>
  </si>
  <si>
    <t>добровольные пож-ия</t>
  </si>
  <si>
    <t xml:space="preserve">Заработная плата </t>
  </si>
  <si>
    <t xml:space="preserve">Транспортные услуги </t>
  </si>
  <si>
    <t>Налог на землю</t>
  </si>
  <si>
    <t>Налог на имущество</t>
  </si>
  <si>
    <t>Итого 03</t>
  </si>
  <si>
    <t>Всего</t>
  </si>
  <si>
    <t>Контроль</t>
  </si>
  <si>
    <t>Заведующий</t>
  </si>
  <si>
    <t>О.Ю.Деникова</t>
  </si>
  <si>
    <t>Главный бухгалтер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</si>
  <si>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</si>
  <si>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</si>
  <si>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</si>
  <si>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 xml:space="preserve">Ожидаемое поступление родительской платы за 2022 год </t>
  </si>
  <si>
    <t>Наименование учреждения</t>
  </si>
  <si>
    <t>Списочный состав воспитанников по комплектованию на 01.01.2022</t>
  </si>
  <si>
    <t xml:space="preserve">в том числе </t>
  </si>
  <si>
    <t>% посещаемости за 2020 год</t>
  </si>
  <si>
    <t>оплата в день за пребывание ребенка в ДОУ</t>
  </si>
  <si>
    <t>Ожидаемое поступление родительской платы за 2021 год</t>
  </si>
  <si>
    <t>в группах для детей до 3 лет без учета категории граждан, освобожденных от оплаты</t>
  </si>
  <si>
    <t>в группах для детей с 3 до 7 лет, без учета категории граждан, освобожденных от оплаты</t>
  </si>
  <si>
    <t>в группах с кратковременным пребыванием без учета категории граждан, освобожденных от оплаты</t>
  </si>
  <si>
    <t>воспитанники, освобожденные от оплаты за детский сад</t>
  </si>
  <si>
    <t>в группах для детей до 3 лет</t>
  </si>
  <si>
    <t>в группах для детей с 3 до 7 лет</t>
  </si>
  <si>
    <t>в группах с кратковременным пребыванием</t>
  </si>
  <si>
    <t>Ожидаемое поступление родительской платы за присмотр и уход в группах продленного дня за 2020 год (для СОШ)</t>
  </si>
  <si>
    <t xml:space="preserve">Списочный состав воспитанников, посещающих ГПД на 01.12.2019 </t>
  </si>
  <si>
    <t>% посещаемости за 2019 год</t>
  </si>
  <si>
    <t>оплата за час пребывания ребенка в ГПД</t>
  </si>
  <si>
    <t>продолжитель-ность работы групп продленного дня</t>
  </si>
  <si>
    <t>Количество дней функционирования ГПД в 2020 году</t>
  </si>
  <si>
    <t>Ожидаемое поступление родительской платы за 2020-2022 годЫ</t>
  </si>
  <si>
    <t>Школа №</t>
  </si>
  <si>
    <t>Сведения о доходах, планируемых к получению в 2021 году от оказания платных услуг</t>
  </si>
  <si>
    <t>№ п/п</t>
  </si>
  <si>
    <t>Наименование платной услуги, планируемой к оказанию в 2022 году</t>
  </si>
  <si>
    <t>Ст-ть часа услуги согласно постановления (руб.,коп.)</t>
  </si>
  <si>
    <t>Ожидаемое количество получателей услуги в 2022 году</t>
  </si>
  <si>
    <t>Количество часов оказания услуги по учебному плану в 2022 году</t>
  </si>
  <si>
    <t>Ожидаемое поступление доходов от платных услуг в 2022-2024 годах</t>
  </si>
  <si>
    <t>Программа "Художественный труд в детском саду" под ред. И. А. Лыковой</t>
  </si>
  <si>
    <t>Программа "Обучение английскому языку детей 4-7 лет  под ред. Филиной</t>
  </si>
  <si>
    <t>Программа "Ритмическая мозаика" под ред А.И. Бурениной</t>
  </si>
  <si>
    <t>Поющие звездочки</t>
  </si>
  <si>
    <t>ВСЕГО</t>
  </si>
  <si>
    <t>Ожидаемый расход средств по внебюджету на 2021 -2022-2023 годы</t>
  </si>
  <si>
    <t>ВСЕГО РАСХОДЫ</t>
  </si>
  <si>
    <t>121 (аренда)</t>
  </si>
  <si>
    <t>131 всего, в.ч.</t>
  </si>
  <si>
    <t>155 (спонсорская помощь)</t>
  </si>
  <si>
    <t>родительская плата</t>
  </si>
  <si>
    <t>платные услуги</t>
  </si>
  <si>
    <t>О.Ю. Деникова</t>
  </si>
  <si>
    <t>Наименование продукта</t>
  </si>
  <si>
    <t>Ед. измерения</t>
  </si>
  <si>
    <t>цена за 1 единицу продукта (действующие цены)</t>
  </si>
  <si>
    <t>Нормы питания по СанПин на 1 воспитанника в день</t>
  </si>
  <si>
    <t>Списочный состав воспитанников на 01.01.2019 без учета групп кратковременного пребывания</t>
  </si>
  <si>
    <t>Количество рабочих дней в 2019 году</t>
  </si>
  <si>
    <t>% посещаемости за 2018 год</t>
  </si>
  <si>
    <t>Количество продукта в год для воспитанников</t>
  </si>
  <si>
    <t>Потребность средств на закупку продуктов питания</t>
  </si>
  <si>
    <t>до 3 лет</t>
  </si>
  <si>
    <t>старше 3 лет</t>
  </si>
  <si>
    <t>Хлеб пшеничный или зерновой</t>
  </si>
  <si>
    <t>кг</t>
  </si>
  <si>
    <t>Хлеб ржаной</t>
  </si>
  <si>
    <t>Мука пшеничная</t>
  </si>
  <si>
    <t>Крупа, бобовые</t>
  </si>
  <si>
    <t>Макаронные изделия группы А</t>
  </si>
  <si>
    <t xml:space="preserve">Картофель: </t>
  </si>
  <si>
    <t>с 31.12 по 28.02</t>
  </si>
  <si>
    <t>с 29.02 по 01.09</t>
  </si>
  <si>
    <t>Овощи разные</t>
  </si>
  <si>
    <t>Фрукты свежие</t>
  </si>
  <si>
    <t>Фрукты сухие</t>
  </si>
  <si>
    <t>Кондитерские изделия</t>
  </si>
  <si>
    <t>Сахар</t>
  </si>
  <si>
    <t>Масло сливочное</t>
  </si>
  <si>
    <t>Масло растительное</t>
  </si>
  <si>
    <t>литр</t>
  </si>
  <si>
    <t>Яйцо (штук)</t>
  </si>
  <si>
    <t>шт</t>
  </si>
  <si>
    <t>Молоко</t>
  </si>
  <si>
    <t>Творог</t>
  </si>
  <si>
    <t>Мясо говядина бескостная</t>
  </si>
  <si>
    <t>Птица (цыплята-бройлеры потраш.)</t>
  </si>
  <si>
    <t>Рыба, в т.ч. филе слабосоленое</t>
  </si>
  <si>
    <t>Сметана</t>
  </si>
  <si>
    <t>Сыр</t>
  </si>
  <si>
    <t>Чай</t>
  </si>
  <si>
    <t>Кофе злаковый</t>
  </si>
  <si>
    <t>Какао-порошок</t>
  </si>
  <si>
    <t>Соки фруктовые (овощные)</t>
  </si>
  <si>
    <t>Соль</t>
  </si>
  <si>
    <t>Дрожжи</t>
  </si>
  <si>
    <t>ВСЕГО НА 2022ГОД</t>
  </si>
  <si>
    <t>План финансово-хозяйственной деятельности на 2022 г.</t>
  </si>
  <si>
    <t xml:space="preserve"> </t>
  </si>
  <si>
    <t>и плановый период 2023 и 2024 годов</t>
  </si>
  <si>
    <t>Статьи расходов</t>
  </si>
  <si>
    <t>Аналитич. код (по 209н) - КОСГУ</t>
  </si>
  <si>
    <t>Распределение остатка  на начало года</t>
  </si>
  <si>
    <t>Итого план     (с учетом остатка)</t>
  </si>
  <si>
    <t>1.</t>
  </si>
  <si>
    <t>заработная плата, всего</t>
  </si>
  <si>
    <t>в т.ч. за счет платных образовательных услуг</t>
  </si>
  <si>
    <t xml:space="preserve"> в т.ч. за счет средств доходов от ГПД</t>
  </si>
  <si>
    <t>2.</t>
  </si>
  <si>
    <t>Прочие выплаты, всего</t>
  </si>
  <si>
    <t xml:space="preserve">  за счет средств доходов от ГПД</t>
  </si>
  <si>
    <t>3.</t>
  </si>
  <si>
    <t>Начисления на выплаты по оплате труда, всего</t>
  </si>
  <si>
    <t>4.</t>
  </si>
  <si>
    <t>Услуги связи, всего</t>
  </si>
  <si>
    <t>в т.ч.за счет платных образовательных услуг</t>
  </si>
  <si>
    <t>за счет………</t>
  </si>
  <si>
    <t>5.</t>
  </si>
  <si>
    <t>Транспортные услуги, всего</t>
  </si>
  <si>
    <t>в т.ч.за счет ……</t>
  </si>
  <si>
    <t>6.</t>
  </si>
  <si>
    <t>Коммунальные услуги, всего</t>
  </si>
  <si>
    <t>за счет средств  от компенс.затрат по коммун.услугам</t>
  </si>
  <si>
    <t>7.</t>
  </si>
  <si>
    <t>Арендная плата за пользование имуществом, всего</t>
  </si>
  <si>
    <t>Работы, услуги по содержанию имущества, всего</t>
  </si>
  <si>
    <t xml:space="preserve"> за счет средств доходов от ГПД</t>
  </si>
  <si>
    <t>за счет средств добровольных пожертвований</t>
  </si>
  <si>
    <t>Прочие работы, услуги, всего</t>
  </si>
  <si>
    <t>8.</t>
  </si>
  <si>
    <t>Страхование, всего</t>
  </si>
  <si>
    <t>в т.ч. за счет……</t>
  </si>
  <si>
    <t>9.</t>
  </si>
  <si>
    <t>Услуги, работы для целей капитальных вложений, всего</t>
  </si>
  <si>
    <t>в т.ч. за счет ………..</t>
  </si>
  <si>
    <t>10.</t>
  </si>
  <si>
    <t>Выполнение судебных актов РФ и мировых соглашений по возмещению причиненного вреда , всего</t>
  </si>
  <si>
    <t>в том числе</t>
  </si>
  <si>
    <t>из них за счет средств ………………</t>
  </si>
  <si>
    <t>11.</t>
  </si>
  <si>
    <t>Прочие расходы, всего</t>
  </si>
  <si>
    <t>в т.ч. (налог на имущество, земельный налог)</t>
  </si>
  <si>
    <t>из них за счет средств платных образовательных услуг</t>
  </si>
  <si>
    <t>в т.ч. транспорт.налог, госпошлины и т.п.</t>
  </si>
  <si>
    <t>в т.ч. эколог.сбор (сбор за негат возд. на окр.среду)</t>
  </si>
  <si>
    <t>из них за счетза счет платных образовательных услуг</t>
  </si>
  <si>
    <t>в т.ч. пени , штрафы по налогам, сборам</t>
  </si>
  <si>
    <t>из них за счет платных образовательных услуг</t>
  </si>
  <si>
    <t>в т.ч. штрафы за нарушение законодательства о закупках и нарушение условий контрактов (договоров)</t>
  </si>
  <si>
    <t>в т.ч. другие экономические санкции</t>
  </si>
  <si>
    <t>из них за счет средств добровольных пожертвований</t>
  </si>
  <si>
    <t>12.</t>
  </si>
  <si>
    <t>Увеличение стоимости основных средств, всего</t>
  </si>
  <si>
    <t xml:space="preserve"> за счет средств родительской платы</t>
  </si>
  <si>
    <t>13.</t>
  </si>
  <si>
    <t xml:space="preserve">Увеличение стоимости материальных запасов, всего </t>
  </si>
  <si>
    <t>в т.ч. увеличение стоимости лекарственных препаратов и материалов, применяемых в медицинских целях</t>
  </si>
  <si>
    <t>в т.ч. увеличение стоимости продуктов питания</t>
  </si>
  <si>
    <t>из них за счет средств родительской платы</t>
  </si>
  <si>
    <t>в т.ч. увеличение стоимости строительных материалов</t>
  </si>
  <si>
    <t>в .ч. увеличение стоимости мягкого инвентаря</t>
  </si>
  <si>
    <t>в т.ч. увеличение стоимости прочих материальных запасов</t>
  </si>
  <si>
    <t>из нихза счет средств родительской платы</t>
  </si>
  <si>
    <t>в т.ч. увеличение стоимости материальных запасов для целей капитальных вложений</t>
  </si>
  <si>
    <t>в т.ч. увеличение стоимости прочих материальных запасов однократного применения</t>
  </si>
  <si>
    <t>Всего расходы</t>
  </si>
  <si>
    <t>Заведующий МБДОУ №215___________</t>
  </si>
  <si>
    <t>м.п.</t>
  </si>
  <si>
    <t>* Расшифровка составляется только на первый финансовый год</t>
  </si>
  <si>
    <t>** При необходимости добавить нужные строки расшифровки и изменить формулы</t>
  </si>
  <si>
    <t xml:space="preserve">*** Расшифровку в электронном виде вместе с обоснованиями по всем статьям, в том числе и по статьям доходов (сканкопии с подписями </t>
  </si>
  <si>
    <t>и печатями) представить в бухгалтерию Управления образования (каб.22) в сроки, указанные в приказе - первооначальные и окончательные</t>
  </si>
  <si>
    <t>М.П.</t>
  </si>
  <si>
    <t>Р.Н. Магомедова</t>
  </si>
  <si>
    <t>Ответственный исполнитель _____________________</t>
  </si>
  <si>
    <t>тел.8(863)3333-754</t>
  </si>
  <si>
    <t>План на 2022год</t>
  </si>
  <si>
    <t xml:space="preserve">Приложение №3 к Приказу  Управления образования г.Ростова-на-Дону от                       ______________ № ________  </t>
  </si>
  <si>
    <t>Приложение №3 к Порядку составления и утверждения   плана финансово-хозяйственной деятельности муниципальных образовательных учреждений</t>
  </si>
  <si>
    <r>
      <t>Код по бюджетной классификации Российской Федерации</t>
    </r>
    <r>
      <rPr>
        <vertAlign val="superscript"/>
        <sz val="12"/>
        <rFont val="Times New Roman"/>
        <family val="1"/>
        <charset val="204"/>
      </rPr>
      <t xml:space="preserve"> 2</t>
    </r>
  </si>
  <si>
    <r>
      <t>Остаток средств на конец текущего финансового года</t>
    </r>
    <r>
      <rPr>
        <vertAlign val="superscript"/>
        <sz val="12"/>
        <rFont val="Times New Roman"/>
        <family val="1"/>
        <charset val="204"/>
      </rPr>
      <t xml:space="preserve"> 3</t>
    </r>
  </si>
  <si>
    <r>
      <t xml:space="preserve">Выплаты, уменьшающие доход, всего </t>
    </r>
    <r>
      <rPr>
        <b/>
        <vertAlign val="superscript"/>
        <sz val="12"/>
        <rFont val="Times New Roman"/>
        <family val="1"/>
        <charset val="204"/>
      </rPr>
      <t>6</t>
    </r>
  </si>
  <si>
    <r>
      <t xml:space="preserve">Прочие выплаты, всего </t>
    </r>
    <r>
      <rPr>
        <b/>
        <vertAlign val="superscript"/>
        <sz val="12"/>
        <rFont val="Times New Roman"/>
        <family val="1"/>
        <charset val="204"/>
      </rPr>
      <t>7</t>
    </r>
  </si>
  <si>
    <r>
      <t xml:space="preserve">Выплаты на закупку товаров, работ, услуг, всего </t>
    </r>
    <r>
      <rPr>
        <b/>
        <vertAlign val="superscript"/>
        <sz val="12"/>
        <rFont val="Times New Roman"/>
        <family val="1"/>
        <charset val="204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</si>
  <si>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12"/>
        <rFont val="Times New Roman"/>
        <family val="1"/>
        <charset val="204"/>
      </rPr>
      <t>12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</si>
  <si>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12"/>
        <rFont val="Times New Roman"/>
        <family val="1"/>
        <charset val="204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</si>
  <si>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  </r>
    <r>
      <rPr>
        <vertAlign val="superscript"/>
        <sz val="12"/>
        <rFont val="Times New Roman"/>
        <family val="1"/>
        <charset val="204"/>
      </rPr>
      <t xml:space="preserve"> 13</t>
    </r>
  </si>
  <si>
    <r>
      <t xml:space="preserve">из них </t>
    </r>
    <r>
      <rPr>
        <vertAlign val="superscript"/>
        <sz val="12"/>
        <rFont val="Times New Roman"/>
        <family val="1"/>
        <charset val="204"/>
      </rPr>
      <t>10.1</t>
    </r>
    <r>
      <rPr>
        <sz val="12"/>
        <rFont val="Times New Roman"/>
        <family val="1"/>
        <charset val="204"/>
      </rPr>
      <t>: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</si>
  <si>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12"/>
        <rFont val="Times New Roman"/>
        <family val="1"/>
        <charset val="204"/>
      </rPr>
      <t>13</t>
    </r>
  </si>
  <si>
    <r>
      <t>в соответствии с Федеральным законом № 223-ФЗ</t>
    </r>
    <r>
      <rPr>
        <vertAlign val="superscript"/>
        <sz val="12"/>
        <rFont val="Times New Roman"/>
        <family val="1"/>
        <charset val="204"/>
      </rPr>
      <t xml:space="preserve"> 14</t>
    </r>
  </si>
  <si>
    <r>
      <t xml:space="preserve">     из них </t>
    </r>
    <r>
      <rPr>
        <vertAlign val="superscript"/>
        <sz val="12"/>
        <rFont val="Times New Roman"/>
        <family val="1"/>
        <charset val="204"/>
      </rPr>
      <t>10.1</t>
    </r>
    <r>
      <rPr>
        <sz val="12"/>
        <rFont val="Times New Roman"/>
        <family val="1"/>
        <charset val="204"/>
      </rPr>
      <t>: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</si>
  <si>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12"/>
        <rFont val="Times New Roman"/>
        <family val="1"/>
        <charset val="204"/>
      </rPr>
      <t>15</t>
    </r>
  </si>
  <si>
    <r>
  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  </r>
    <r>
      <rPr>
        <vertAlign val="superscript"/>
        <sz val="12"/>
        <rFont val="Times New Roman"/>
        <family val="1"/>
        <charset val="204"/>
      </rPr>
      <t xml:space="preserve"> 16</t>
    </r>
  </si>
  <si>
    <t>Расчет потребности на закупку продуктов питания для нужд МБДОУ № 215 на 2022</t>
  </si>
  <si>
    <t>0226 9149</t>
  </si>
  <si>
    <t>01</t>
  </si>
  <si>
    <t>02</t>
  </si>
  <si>
    <t>03</t>
  </si>
  <si>
    <t>примечание</t>
  </si>
  <si>
    <t xml:space="preserve">Парус сопровождение </t>
  </si>
  <si>
    <t>225(9241)</t>
  </si>
  <si>
    <t>текущий ремонт кабинетов(заведующего и бухгалтерии)</t>
  </si>
  <si>
    <t>электронные термометры</t>
  </si>
  <si>
    <t>моющие, чистящие</t>
  </si>
  <si>
    <t>223(электроэнергия)</t>
  </si>
  <si>
    <t>род.плата</t>
  </si>
  <si>
    <t>питание</t>
  </si>
  <si>
    <t>моющие,чистящие</t>
  </si>
  <si>
    <t>оконч.расчет 2021г.</t>
  </si>
  <si>
    <t>доп.</t>
  </si>
  <si>
    <t>костюмы детские</t>
  </si>
  <si>
    <t>спил деревьев и приобретение деревьев согласно постановление</t>
  </si>
  <si>
    <t>костюмы для сотрудников</t>
  </si>
  <si>
    <r>
      <t>Раздел 2. Сведения по выплатам на закупки товаров, работ, услуг</t>
    </r>
    <r>
      <rPr>
        <b/>
        <vertAlign val="superscript"/>
        <sz val="12"/>
        <rFont val="Times New Roman"/>
        <family val="1"/>
        <charset val="204"/>
      </rPr>
      <t xml:space="preserve"> 10</t>
    </r>
  </si>
  <si>
    <t>в счет остатков на начало года субсидий на муниципальное задание</t>
  </si>
  <si>
    <t>40000001</t>
  </si>
  <si>
    <t>03000000000003132</t>
  </si>
  <si>
    <t>03000000000000002</t>
  </si>
  <si>
    <t xml:space="preserve">       Увеличение стоимости продуктов питания</t>
  </si>
  <si>
    <t>02070161203107991</t>
  </si>
  <si>
    <t>Субсидии на устройство быстровозводимого оздоровительного комплекса</t>
  </si>
  <si>
    <t>00000000</t>
  </si>
  <si>
    <t>02070161203109966</t>
  </si>
  <si>
    <t>243</t>
  </si>
  <si>
    <t>02070161202239818</t>
  </si>
  <si>
    <t>02070161102230000</t>
  </si>
  <si>
    <t>02070161102239710</t>
  </si>
  <si>
    <t>152</t>
  </si>
  <si>
    <t>по доходам от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</si>
  <si>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по доходам от внебюджетной деятельности</t>
  </si>
  <si>
    <t>180</t>
  </si>
  <si>
    <t>по родительской плате за присмотр и уход за детьми</t>
  </si>
  <si>
    <r>
      <t>Остаток средств на начало текущего финансового года</t>
    </r>
    <r>
      <rPr>
        <b/>
        <vertAlign val="superscript"/>
        <sz val="12"/>
        <rFont val="Times New Roman"/>
        <family val="1"/>
        <charset val="204"/>
      </rPr>
      <t xml:space="preserve"> 3</t>
    </r>
  </si>
  <si>
    <t>Заведующий МБДОУ № 215</t>
  </si>
  <si>
    <t>Штрафы</t>
  </si>
  <si>
    <t>Услуги прачечной</t>
  </si>
  <si>
    <t>Психиатрическое освидетельствование</t>
  </si>
  <si>
    <t>_______________________</t>
  </si>
  <si>
    <t>________________________</t>
  </si>
  <si>
    <t xml:space="preserve">из них за счет средств от штрафных санкций </t>
  </si>
  <si>
    <t xml:space="preserve">Доходы от штрафных санкций </t>
  </si>
  <si>
    <t>_____О.А.Назарчук__________</t>
  </si>
  <si>
    <t xml:space="preserve">Начальник </t>
  </si>
  <si>
    <t>за счет поступления средств в результате утилизации имущества</t>
  </si>
  <si>
    <t>Поступление средств в результате утилизации имущества</t>
  </si>
  <si>
    <t>"30" сентября 2022 г.</t>
  </si>
  <si>
    <t>30.09.2022</t>
  </si>
  <si>
    <r>
      <t>от "30" сентября 2022 г.</t>
    </r>
    <r>
      <rPr>
        <vertAlign val="superscript"/>
        <sz val="12"/>
        <rFont val="Times New Roman"/>
        <family val="1"/>
        <charset val="204"/>
      </rPr>
      <t>1</t>
    </r>
  </si>
  <si>
    <t>0310 9311</t>
  </si>
  <si>
    <t>Расшифровка к плану финансово-хозяйственной деятельности статей расхода,производимых за счет доходов от приносящей доход деятельности муниципальное бюджнтное дошкольное образовательное учреждение города Ростова-на-Дону "Детский сад №215" на финансовый 2022 год по состоянию на 30.09.2022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</si>
</sst>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2"/>
      <name val="Arial Cyr"/>
      <charset val="204"/>
    </font>
    <font>
      <sz val="12"/>
      <name val="Calibri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49" fillId="0" borderId="0"/>
    <xf numFmtId="0" fontId="49" fillId="0" borderId="0"/>
  </cellStyleXfs>
  <cellXfs count="6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2" fillId="0" borderId="0" xfId="0" applyFont="1"/>
    <xf numFmtId="0" fontId="14" fillId="0" borderId="0" xfId="1" applyFont="1" applyAlignment="1">
      <alignment horizontal="center" vertical="center"/>
    </xf>
    <xf numFmtId="4" fontId="14" fillId="0" borderId="0" xfId="1" applyNumberFormat="1" applyFont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8" fillId="4" borderId="12" xfId="1" applyFont="1" applyFill="1" applyBorder="1" applyAlignment="1">
      <alignment horizontal="center" vertical="center" wrapText="1"/>
    </xf>
    <xf numFmtId="49" fontId="18" fillId="4" borderId="36" xfId="1" applyNumberFormat="1" applyFont="1" applyFill="1" applyBorder="1" applyAlignment="1">
      <alignment horizontal="center" vertical="center" wrapText="1"/>
    </xf>
    <xf numFmtId="4" fontId="14" fillId="4" borderId="37" xfId="1" applyNumberFormat="1" applyFont="1" applyFill="1" applyBorder="1" applyAlignment="1">
      <alignment horizontal="center" vertical="center"/>
    </xf>
    <xf numFmtId="4" fontId="14" fillId="4" borderId="37" xfId="1" applyNumberFormat="1" applyFont="1" applyFill="1" applyBorder="1" applyAlignment="1">
      <alignment horizontal="center" vertical="center" wrapText="1"/>
    </xf>
    <xf numFmtId="0" fontId="14" fillId="4" borderId="37" xfId="1" applyFont="1" applyFill="1" applyBorder="1" applyAlignment="1">
      <alignment horizontal="center" vertical="center" wrapText="1"/>
    </xf>
    <xf numFmtId="49" fontId="19" fillId="4" borderId="12" xfId="1" applyNumberFormat="1" applyFont="1" applyFill="1" applyBorder="1" applyAlignment="1">
      <alignment horizontal="center" vertical="center" wrapText="1"/>
    </xf>
    <xf numFmtId="4" fontId="14" fillId="4" borderId="38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 wrapText="1"/>
    </xf>
    <xf numFmtId="0" fontId="18" fillId="4" borderId="3" xfId="1" applyFont="1" applyFill="1" applyBorder="1" applyAlignment="1">
      <alignment horizontal="center" vertical="center" wrapText="1"/>
    </xf>
    <xf numFmtId="4" fontId="14" fillId="4" borderId="1" xfId="1" applyNumberFormat="1" applyFont="1" applyFill="1" applyBorder="1" applyAlignment="1">
      <alignment horizontal="center" vertical="center"/>
    </xf>
    <xf numFmtId="4" fontId="14" fillId="4" borderId="1" xfId="1" applyNumberFormat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/>
    </xf>
    <xf numFmtId="4" fontId="14" fillId="4" borderId="7" xfId="1" applyNumberFormat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49" fontId="14" fillId="4" borderId="23" xfId="1" applyNumberFormat="1" applyFont="1" applyFill="1" applyBorder="1" applyAlignment="1">
      <alignment horizontal="center" vertical="center"/>
    </xf>
    <xf numFmtId="4" fontId="14" fillId="4" borderId="3" xfId="1" applyNumberFormat="1" applyFont="1" applyFill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49" fontId="19" fillId="0" borderId="23" xfId="1" applyNumberFormat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 wrapText="1"/>
    </xf>
    <xf numFmtId="49" fontId="19" fillId="0" borderId="3" xfId="1" applyNumberFormat="1" applyFont="1" applyBorder="1" applyAlignment="1">
      <alignment horizontal="center" vertical="center" wrapText="1"/>
    </xf>
    <xf numFmtId="4" fontId="19" fillId="0" borderId="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49" fontId="19" fillId="0" borderId="3" xfId="1" applyNumberFormat="1" applyFont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4" fontId="19" fillId="5" borderId="1" xfId="1" applyNumberFormat="1" applyFont="1" applyFill="1" applyBorder="1" applyAlignment="1">
      <alignment horizontal="center" vertical="center"/>
    </xf>
    <xf numFmtId="49" fontId="19" fillId="0" borderId="23" xfId="1" applyNumberFormat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16" fontId="19" fillId="0" borderId="0" xfId="1" applyNumberFormat="1" applyFont="1" applyAlignment="1">
      <alignment horizontal="center" vertical="center"/>
    </xf>
    <xf numFmtId="2" fontId="19" fillId="0" borderId="1" xfId="1" applyNumberFormat="1" applyFont="1" applyBorder="1" applyAlignment="1">
      <alignment horizontal="center" vertical="center" wrapText="1"/>
    </xf>
    <xf numFmtId="49" fontId="19" fillId="5" borderId="1" xfId="1" applyNumberFormat="1" applyFont="1" applyFill="1" applyBorder="1" applyAlignment="1">
      <alignment horizontal="center" vertical="center" wrapText="1"/>
    </xf>
    <xf numFmtId="4" fontId="19" fillId="0" borderId="3" xfId="1" applyNumberFormat="1" applyFont="1" applyBorder="1" applyAlignment="1">
      <alignment horizontal="center" vertical="center"/>
    </xf>
    <xf numFmtId="4" fontId="19" fillId="0" borderId="3" xfId="1" applyNumberFormat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49" fontId="14" fillId="0" borderId="23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4" fillId="5" borderId="1" xfId="1" applyNumberFormat="1" applyFont="1" applyFill="1" applyBorder="1" applyAlignment="1">
      <alignment horizontal="center" vertical="center"/>
    </xf>
    <xf numFmtId="2" fontId="14" fillId="5" borderId="1" xfId="1" applyNumberFormat="1" applyFont="1" applyFill="1" applyBorder="1" applyAlignment="1">
      <alignment horizontal="center" vertical="center" wrapText="1"/>
    </xf>
    <xf numFmtId="4" fontId="14" fillId="0" borderId="3" xfId="1" applyNumberFormat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 wrapText="1"/>
    </xf>
    <xf numFmtId="49" fontId="19" fillId="0" borderId="39" xfId="1" applyNumberFormat="1" applyFont="1" applyBorder="1" applyAlignment="1">
      <alignment horizontal="center" vertical="center"/>
    </xf>
    <xf numFmtId="4" fontId="19" fillId="0" borderId="4" xfId="1" applyNumberFormat="1" applyFont="1" applyBorder="1" applyAlignment="1">
      <alignment horizontal="center" vertical="center"/>
    </xf>
    <xf numFmtId="49" fontId="19" fillId="0" borderId="4" xfId="1" applyNumberFormat="1" applyFont="1" applyBorder="1" applyAlignment="1">
      <alignment horizontal="center" vertical="center" wrapText="1"/>
    </xf>
    <xf numFmtId="4" fontId="19" fillId="0" borderId="15" xfId="1" applyNumberFormat="1" applyFont="1" applyBorder="1" applyAlignment="1">
      <alignment horizontal="center" vertical="center"/>
    </xf>
    <xf numFmtId="4" fontId="19" fillId="0" borderId="40" xfId="1" applyNumberFormat="1" applyFont="1" applyBorder="1" applyAlignment="1">
      <alignment horizontal="center" vertical="center"/>
    </xf>
    <xf numFmtId="4" fontId="14" fillId="0" borderId="37" xfId="1" applyNumberFormat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49" fontId="18" fillId="4" borderId="18" xfId="1" applyNumberFormat="1" applyFont="1" applyFill="1" applyBorder="1" applyAlignment="1">
      <alignment horizontal="center" vertical="center" wrapText="1"/>
    </xf>
    <xf numFmtId="4" fontId="14" fillId="4" borderId="19" xfId="1" applyNumberFormat="1" applyFont="1" applyFill="1" applyBorder="1" applyAlignment="1">
      <alignment horizontal="center" vertical="center"/>
    </xf>
    <xf numFmtId="4" fontId="14" fillId="4" borderId="19" xfId="1" applyNumberFormat="1" applyFont="1" applyFill="1" applyBorder="1" applyAlignment="1">
      <alignment horizontal="center" vertical="center" wrapText="1"/>
    </xf>
    <xf numFmtId="0" fontId="14" fillId="4" borderId="19" xfId="1" applyFont="1" applyFill="1" applyBorder="1" applyAlignment="1">
      <alignment horizontal="center" vertical="center" wrapText="1"/>
    </xf>
    <xf numFmtId="1" fontId="14" fillId="4" borderId="8" xfId="1" applyNumberFormat="1" applyFont="1" applyFill="1" applyBorder="1" applyAlignment="1">
      <alignment horizontal="center" vertical="center"/>
    </xf>
    <xf numFmtId="4" fontId="14" fillId="2" borderId="0" xfId="1" applyNumberFormat="1" applyFont="1" applyFill="1" applyAlignment="1">
      <alignment horizontal="center" vertical="center"/>
    </xf>
    <xf numFmtId="4" fontId="14" fillId="4" borderId="2" xfId="1" applyNumberFormat="1" applyFont="1" applyFill="1" applyBorder="1" applyAlignment="1">
      <alignment horizontal="center" vertical="center"/>
    </xf>
    <xf numFmtId="4" fontId="19" fillId="0" borderId="37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4" fontId="14" fillId="0" borderId="2" xfId="1" applyNumberFormat="1" applyFont="1" applyBorder="1" applyAlignment="1">
      <alignment horizontal="center" vertical="center"/>
    </xf>
    <xf numFmtId="4" fontId="14" fillId="0" borderId="7" xfId="1" applyNumberFormat="1" applyFont="1" applyBorder="1" applyAlignment="1">
      <alignment horizontal="center" vertical="center"/>
    </xf>
    <xf numFmtId="0" fontId="18" fillId="4" borderId="3" xfId="1" applyFont="1" applyFill="1" applyBorder="1" applyAlignment="1">
      <alignment horizontal="center" vertical="center"/>
    </xf>
    <xf numFmtId="49" fontId="18" fillId="4" borderId="23" xfId="1" applyNumberFormat="1" applyFont="1" applyFill="1" applyBorder="1" applyAlignment="1">
      <alignment horizontal="center" vertical="center"/>
    </xf>
    <xf numFmtId="4" fontId="19" fillId="5" borderId="37" xfId="1" applyNumberFormat="1" applyFont="1" applyFill="1" applyBorder="1" applyAlignment="1">
      <alignment horizontal="center" vertical="center"/>
    </xf>
    <xf numFmtId="4" fontId="19" fillId="0" borderId="2" xfId="1" applyNumberFormat="1" applyFont="1" applyBorder="1" applyAlignment="1">
      <alignment horizontal="center" vertical="center"/>
    </xf>
    <xf numFmtId="4" fontId="18" fillId="4" borderId="1" xfId="1" applyNumberFormat="1" applyFont="1" applyFill="1" applyBorder="1" applyAlignment="1">
      <alignment horizontal="center" vertical="center"/>
    </xf>
    <xf numFmtId="4" fontId="18" fillId="4" borderId="2" xfId="1" applyNumberFormat="1" applyFont="1" applyFill="1" applyBorder="1" applyAlignment="1">
      <alignment horizontal="center" vertical="center"/>
    </xf>
    <xf numFmtId="4" fontId="18" fillId="4" borderId="7" xfId="1" applyNumberFormat="1" applyFont="1" applyFill="1" applyBorder="1" applyAlignment="1">
      <alignment horizontal="center" vertical="center"/>
    </xf>
    <xf numFmtId="4" fontId="19" fillId="0" borderId="2" xfId="1" applyNumberFormat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4" fontId="21" fillId="0" borderId="23" xfId="1" applyNumberFormat="1" applyFont="1" applyBorder="1" applyAlignment="1">
      <alignment vertical="center"/>
    </xf>
    <xf numFmtId="4" fontId="19" fillId="0" borderId="1" xfId="1" applyNumberFormat="1" applyFont="1" applyBorder="1"/>
    <xf numFmtId="4" fontId="19" fillId="0" borderId="1" xfId="1" applyNumberFormat="1" applyFont="1" applyBorder="1" applyAlignment="1">
      <alignment horizontal="center"/>
    </xf>
    <xf numFmtId="4" fontId="21" fillId="0" borderId="1" xfId="1" applyNumberFormat="1" applyFont="1" applyBorder="1" applyAlignment="1">
      <alignment vertical="center" wrapText="1"/>
    </xf>
    <xf numFmtId="4" fontId="21" fillId="0" borderId="1" xfId="1" applyNumberFormat="1" applyFont="1" applyBorder="1" applyAlignment="1">
      <alignment vertical="center"/>
    </xf>
    <xf numFmtId="0" fontId="19" fillId="0" borderId="2" xfId="1" applyFont="1" applyBorder="1"/>
    <xf numFmtId="0" fontId="19" fillId="0" borderId="0" xfId="1" applyFont="1"/>
    <xf numFmtId="4" fontId="22" fillId="0" borderId="23" xfId="1" applyNumberFormat="1" applyFont="1" applyBorder="1"/>
    <xf numFmtId="4" fontId="22" fillId="0" borderId="1" xfId="1" applyNumberFormat="1" applyFont="1" applyBorder="1"/>
    <xf numFmtId="4" fontId="22" fillId="0" borderId="1" xfId="1" applyNumberFormat="1" applyFont="1" applyBorder="1" applyAlignment="1">
      <alignment horizontal="center" vertical="center"/>
    </xf>
    <xf numFmtId="4" fontId="22" fillId="0" borderId="1" xfId="1" applyNumberFormat="1" applyFont="1" applyBorder="1" applyAlignment="1">
      <alignment wrapText="1"/>
    </xf>
    <xf numFmtId="4" fontId="22" fillId="5" borderId="1" xfId="1" applyNumberFormat="1" applyFont="1" applyFill="1" applyBorder="1"/>
    <xf numFmtId="2" fontId="19" fillId="0" borderId="3" xfId="1" applyNumberFormat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4" fontId="23" fillId="5" borderId="1" xfId="1" applyNumberFormat="1" applyFont="1" applyFill="1" applyBorder="1" applyAlignment="1">
      <alignment horizontal="center" vertical="center"/>
    </xf>
    <xf numFmtId="4" fontId="23" fillId="0" borderId="1" xfId="1" applyNumberFormat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 wrapText="1"/>
    </xf>
    <xf numFmtId="49" fontId="23" fillId="0" borderId="23" xfId="1" applyNumberFormat="1" applyFont="1" applyBorder="1" applyAlignment="1">
      <alignment horizontal="center" vertical="center"/>
    </xf>
    <xf numFmtId="4" fontId="23" fillId="0" borderId="2" xfId="1" applyNumberFormat="1" applyFont="1" applyBorder="1" applyAlignment="1">
      <alignment horizontal="center" vertical="center"/>
    </xf>
    <xf numFmtId="4" fontId="23" fillId="0" borderId="7" xfId="1" applyNumberFormat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49" fontId="18" fillId="0" borderId="23" xfId="1" applyNumberFormat="1" applyFont="1" applyBorder="1" applyAlignment="1">
      <alignment horizontal="center" vertical="center"/>
    </xf>
    <xf numFmtId="0" fontId="14" fillId="4" borderId="0" xfId="1" applyFont="1" applyFill="1" applyAlignment="1">
      <alignment horizontal="center" vertical="center"/>
    </xf>
    <xf numFmtId="4" fontId="19" fillId="4" borderId="37" xfId="1" applyNumberFormat="1" applyFont="1" applyFill="1" applyBorder="1" applyAlignment="1">
      <alignment horizontal="center" vertical="center"/>
    </xf>
    <xf numFmtId="0" fontId="14" fillId="4" borderId="0" xfId="1" applyFont="1" applyFill="1" applyAlignment="1">
      <alignment horizontal="center" vertical="center" wrapText="1"/>
    </xf>
    <xf numFmtId="49" fontId="18" fillId="4" borderId="39" xfId="1" applyNumberFormat="1" applyFont="1" applyFill="1" applyBorder="1" applyAlignment="1">
      <alignment horizontal="center" vertical="center"/>
    </xf>
    <xf numFmtId="4" fontId="14" fillId="4" borderId="4" xfId="1" applyNumberFormat="1" applyFont="1" applyFill="1" applyBorder="1" applyAlignment="1">
      <alignment horizontal="center" vertical="center"/>
    </xf>
    <xf numFmtId="4" fontId="14" fillId="4" borderId="13" xfId="1" applyNumberFormat="1" applyFont="1" applyFill="1" applyBorder="1" applyAlignment="1">
      <alignment horizontal="center" vertical="center"/>
    </xf>
    <xf numFmtId="4" fontId="14" fillId="4" borderId="40" xfId="1" applyNumberFormat="1" applyFont="1" applyFill="1" applyBorder="1" applyAlignment="1">
      <alignment horizontal="center" vertical="center"/>
    </xf>
    <xf numFmtId="4" fontId="23" fillId="0" borderId="23" xfId="1" applyNumberFormat="1" applyFont="1" applyBorder="1" applyAlignment="1">
      <alignment horizontal="center" vertical="center"/>
    </xf>
    <xf numFmtId="0" fontId="14" fillId="4" borderId="0" xfId="1" applyFont="1" applyFill="1" applyAlignment="1">
      <alignment horizontal="center" wrapText="1"/>
    </xf>
    <xf numFmtId="4" fontId="24" fillId="0" borderId="37" xfId="1" applyNumberFormat="1" applyFont="1" applyBorder="1" applyAlignment="1">
      <alignment horizontal="center" vertical="center"/>
    </xf>
    <xf numFmtId="49" fontId="14" fillId="0" borderId="26" xfId="1" applyNumberFormat="1" applyFont="1" applyBorder="1" applyAlignment="1">
      <alignment horizontal="center" vertical="center"/>
    </xf>
    <xf numFmtId="4" fontId="24" fillId="0" borderId="5" xfId="1" applyNumberFormat="1" applyFont="1" applyBorder="1" applyAlignment="1">
      <alignment horizontal="center" vertical="center"/>
    </xf>
    <xf numFmtId="4" fontId="14" fillId="0" borderId="27" xfId="1" applyNumberFormat="1" applyFont="1" applyBorder="1" applyAlignment="1">
      <alignment horizontal="center" vertical="center"/>
    </xf>
    <xf numFmtId="4" fontId="14" fillId="0" borderId="9" xfId="1" applyNumberFormat="1" applyFont="1" applyBorder="1" applyAlignment="1">
      <alignment horizontal="center" vertical="center"/>
    </xf>
    <xf numFmtId="4" fontId="14" fillId="0" borderId="24" xfId="1" applyNumberFormat="1" applyFont="1" applyBorder="1" applyAlignment="1">
      <alignment horizontal="center" vertical="center"/>
    </xf>
    <xf numFmtId="4" fontId="14" fillId="0" borderId="10" xfId="1" applyNumberFormat="1" applyFont="1" applyBorder="1" applyAlignment="1">
      <alignment horizontal="center" vertical="center"/>
    </xf>
    <xf numFmtId="4" fontId="14" fillId="0" borderId="44" xfId="1" applyNumberFormat="1" applyFont="1" applyBorder="1" applyAlignment="1">
      <alignment horizontal="center" vertical="center"/>
    </xf>
    <xf numFmtId="4" fontId="14" fillId="0" borderId="40" xfId="1" applyNumberFormat="1" applyFont="1" applyBorder="1" applyAlignment="1">
      <alignment horizontal="center" vertical="center"/>
    </xf>
    <xf numFmtId="0" fontId="15" fillId="7" borderId="3" xfId="1" applyFont="1" applyFill="1" applyBorder="1" applyAlignment="1">
      <alignment horizontal="center" vertical="center"/>
    </xf>
    <xf numFmtId="0" fontId="15" fillId="7" borderId="26" xfId="1" applyFont="1" applyFill="1" applyBorder="1" applyAlignment="1">
      <alignment horizontal="center" vertical="center"/>
    </xf>
    <xf numFmtId="4" fontId="17" fillId="7" borderId="27" xfId="1" applyNumberFormat="1" applyFont="1" applyFill="1" applyBorder="1" applyAlignment="1">
      <alignment horizontal="center" vertical="center"/>
    </xf>
    <xf numFmtId="4" fontId="17" fillId="7" borderId="28" xfId="1" applyNumberFormat="1" applyFont="1" applyFill="1" applyBorder="1" applyAlignment="1">
      <alignment horizontal="center" vertical="center"/>
    </xf>
    <xf numFmtId="4" fontId="17" fillId="7" borderId="35" xfId="1" applyNumberFormat="1" applyFont="1" applyFill="1" applyBorder="1" applyAlignment="1">
      <alignment horizontal="center" vertical="center"/>
    </xf>
    <xf numFmtId="0" fontId="15" fillId="8" borderId="46" xfId="1" applyFont="1" applyFill="1" applyBorder="1" applyAlignment="1">
      <alignment horizontal="center" vertical="center" wrapText="1"/>
    </xf>
    <xf numFmtId="0" fontId="15" fillId="8" borderId="47" xfId="1" applyFont="1" applyFill="1" applyBorder="1" applyAlignment="1">
      <alignment horizontal="center" vertical="center" wrapText="1"/>
    </xf>
    <xf numFmtId="4" fontId="15" fillId="8" borderId="19" xfId="1" applyNumberFormat="1" applyFont="1" applyFill="1" applyBorder="1" applyAlignment="1">
      <alignment horizontal="center" vertical="center" wrapText="1"/>
    </xf>
    <xf numFmtId="4" fontId="15" fillId="8" borderId="20" xfId="1" applyNumberFormat="1" applyFont="1" applyFill="1" applyBorder="1" applyAlignment="1">
      <alignment horizontal="center" vertical="center" wrapText="1"/>
    </xf>
    <xf numFmtId="4" fontId="15" fillId="8" borderId="6" xfId="1" applyNumberFormat="1" applyFont="1" applyFill="1" applyBorder="1" applyAlignment="1">
      <alignment horizontal="center" vertical="center" wrapText="1"/>
    </xf>
    <xf numFmtId="4" fontId="15" fillId="8" borderId="48" xfId="1" applyNumberFormat="1" applyFont="1" applyFill="1" applyBorder="1" applyAlignment="1">
      <alignment horizontal="center" vertical="center" wrapText="1"/>
    </xf>
    <xf numFmtId="0" fontId="15" fillId="8" borderId="44" xfId="1" applyFont="1" applyFill="1" applyBorder="1" applyAlignment="1">
      <alignment horizontal="center" vertical="center" wrapText="1"/>
    </xf>
    <xf numFmtId="0" fontId="15" fillId="8" borderId="39" xfId="1" applyFont="1" applyFill="1" applyBorder="1" applyAlignment="1">
      <alignment horizontal="center" vertical="center" wrapText="1"/>
    </xf>
    <xf numFmtId="4" fontId="15" fillId="8" borderId="1" xfId="1" applyNumberFormat="1" applyFont="1" applyFill="1" applyBorder="1" applyAlignment="1">
      <alignment horizontal="center" vertical="center" wrapText="1"/>
    </xf>
    <xf numFmtId="4" fontId="15" fillId="8" borderId="3" xfId="1" applyNumberFormat="1" applyFont="1" applyFill="1" applyBorder="1" applyAlignment="1">
      <alignment horizontal="center" vertical="center" wrapText="1"/>
    </xf>
    <xf numFmtId="4" fontId="15" fillId="8" borderId="7" xfId="1" applyNumberFormat="1" applyFont="1" applyFill="1" applyBorder="1" applyAlignment="1">
      <alignment horizontal="center" vertical="center" wrapText="1"/>
    </xf>
    <xf numFmtId="4" fontId="15" fillId="8" borderId="49" xfId="1" applyNumberFormat="1" applyFont="1" applyFill="1" applyBorder="1" applyAlignment="1">
      <alignment horizontal="center" vertical="center" wrapText="1"/>
    </xf>
    <xf numFmtId="0" fontId="14" fillId="8" borderId="0" xfId="1" applyFont="1" applyFill="1" applyAlignment="1">
      <alignment horizontal="center" vertical="center"/>
    </xf>
    <xf numFmtId="0" fontId="15" fillId="8" borderId="50" xfId="1" applyFont="1" applyFill="1" applyBorder="1" applyAlignment="1">
      <alignment horizontal="center" vertical="center" wrapText="1"/>
    </xf>
    <xf numFmtId="0" fontId="15" fillId="8" borderId="26" xfId="1" applyFont="1" applyFill="1" applyBorder="1" applyAlignment="1">
      <alignment horizontal="center" vertical="center" wrapText="1"/>
    </xf>
    <xf numFmtId="4" fontId="15" fillId="8" borderId="5" xfId="1" applyNumberFormat="1" applyFont="1" applyFill="1" applyBorder="1" applyAlignment="1">
      <alignment horizontal="center" vertical="center" wrapText="1"/>
    </xf>
    <xf numFmtId="4" fontId="15" fillId="8" borderId="51" xfId="1" applyNumberFormat="1" applyFont="1" applyFill="1" applyBorder="1" applyAlignment="1">
      <alignment horizontal="center" vertical="center" wrapText="1"/>
    </xf>
    <xf numFmtId="4" fontId="15" fillId="8" borderId="30" xfId="1" applyNumberFormat="1" applyFont="1" applyFill="1" applyBorder="1" applyAlignment="1">
      <alignment horizontal="center" vertical="center" wrapText="1"/>
    </xf>
    <xf numFmtId="4" fontId="15" fillId="8" borderId="52" xfId="1" applyNumberFormat="1" applyFont="1" applyFill="1" applyBorder="1" applyAlignment="1">
      <alignment horizontal="center" vertical="center" wrapText="1"/>
    </xf>
    <xf numFmtId="0" fontId="18" fillId="4" borderId="53" xfId="1" applyFont="1" applyFill="1" applyBorder="1" applyAlignment="1">
      <alignment horizontal="center" vertical="center" wrapText="1"/>
    </xf>
    <xf numFmtId="0" fontId="18" fillId="4" borderId="54" xfId="1" applyFont="1" applyFill="1" applyBorder="1" applyAlignment="1">
      <alignment horizontal="center" vertical="center" wrapText="1"/>
    </xf>
    <xf numFmtId="4" fontId="18" fillId="4" borderId="45" xfId="1" applyNumberFormat="1" applyFont="1" applyFill="1" applyBorder="1" applyAlignment="1">
      <alignment horizontal="center" vertical="center" wrapText="1"/>
    </xf>
    <xf numFmtId="4" fontId="18" fillId="4" borderId="55" xfId="1" applyNumberFormat="1" applyFont="1" applyFill="1" applyBorder="1" applyAlignment="1">
      <alignment horizontal="center" vertical="center" wrapText="1"/>
    </xf>
    <xf numFmtId="4" fontId="18" fillId="4" borderId="25" xfId="1" applyNumberFormat="1" applyFont="1" applyFill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3" fillId="0" borderId="39" xfId="1" applyFont="1" applyBorder="1" applyAlignment="1">
      <alignment horizontal="center" vertical="center" wrapText="1"/>
    </xf>
    <xf numFmtId="4" fontId="23" fillId="0" borderId="4" xfId="1" applyNumberFormat="1" applyFont="1" applyBorder="1" applyAlignment="1">
      <alignment horizontal="center" vertical="center" wrapText="1"/>
    </xf>
    <xf numFmtId="4" fontId="23" fillId="0" borderId="56" xfId="1" applyNumberFormat="1" applyFont="1" applyBorder="1" applyAlignment="1">
      <alignment horizontal="center" vertical="center" wrapText="1"/>
    </xf>
    <xf numFmtId="4" fontId="23" fillId="0" borderId="40" xfId="1" applyNumberFormat="1" applyFont="1" applyBorder="1" applyAlignment="1">
      <alignment horizontal="center" vertical="center" wrapText="1"/>
    </xf>
    <xf numFmtId="0" fontId="18" fillId="4" borderId="15" xfId="1" applyFont="1" applyFill="1" applyBorder="1" applyAlignment="1">
      <alignment horizontal="center" vertical="center" wrapText="1"/>
    </xf>
    <xf numFmtId="0" fontId="18" fillId="4" borderId="39" xfId="1" applyFont="1" applyFill="1" applyBorder="1" applyAlignment="1">
      <alignment horizontal="center" vertical="center" wrapText="1"/>
    </xf>
    <xf numFmtId="4" fontId="18" fillId="4" borderId="4" xfId="1" applyNumberFormat="1" applyFont="1" applyFill="1" applyBorder="1" applyAlignment="1">
      <alignment horizontal="center" vertical="center" wrapText="1"/>
    </xf>
    <xf numFmtId="4" fontId="18" fillId="4" borderId="56" xfId="1" applyNumberFormat="1" applyFont="1" applyFill="1" applyBorder="1" applyAlignment="1">
      <alignment horizontal="center" vertical="center" wrapText="1"/>
    </xf>
    <xf numFmtId="4" fontId="18" fillId="4" borderId="40" xfId="1" applyNumberFormat="1" applyFont="1" applyFill="1" applyBorder="1" applyAlignment="1">
      <alignment horizontal="center" vertical="center" wrapText="1"/>
    </xf>
    <xf numFmtId="0" fontId="14" fillId="4" borderId="23" xfId="1" applyFont="1" applyFill="1" applyBorder="1" applyAlignment="1">
      <alignment horizontal="center" vertical="center"/>
    </xf>
    <xf numFmtId="4" fontId="14" fillId="4" borderId="24" xfId="1" applyNumberFormat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wrapText="1"/>
    </xf>
    <xf numFmtId="0" fontId="23" fillId="0" borderId="24" xfId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27" fillId="0" borderId="0" xfId="1" applyNumberFormat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4" fontId="28" fillId="0" borderId="0" xfId="1" applyNumberFormat="1" applyFont="1" applyAlignment="1">
      <alignment horizontal="center" vertical="center"/>
    </xf>
    <xf numFmtId="4" fontId="0" fillId="0" borderId="0" xfId="0" applyNumberFormat="1"/>
    <xf numFmtId="0" fontId="4" fillId="0" borderId="0" xfId="2" applyFont="1"/>
    <xf numFmtId="0" fontId="33" fillId="0" borderId="0" xfId="2" applyFont="1" applyAlignment="1">
      <alignment horizontal="right"/>
    </xf>
    <xf numFmtId="0" fontId="1" fillId="0" borderId="0" xfId="2"/>
    <xf numFmtId="0" fontId="34" fillId="0" borderId="0" xfId="2" applyFont="1" applyAlignment="1">
      <alignment horizontal="center"/>
    </xf>
    <xf numFmtId="0" fontId="28" fillId="0" borderId="37" xfId="2" applyFont="1" applyBorder="1" applyAlignment="1">
      <alignment horizontal="center" vertical="center" textRotation="90" wrapText="1"/>
    </xf>
    <xf numFmtId="0" fontId="28" fillId="0" borderId="12" xfId="2" applyFont="1" applyBorder="1" applyAlignment="1">
      <alignment horizontal="center" vertical="center" textRotation="90" wrapText="1"/>
    </xf>
    <xf numFmtId="0" fontId="28" fillId="0" borderId="37" xfId="2" applyFont="1" applyBorder="1" applyAlignment="1">
      <alignment horizontal="left" vertical="top" wrapText="1"/>
    </xf>
    <xf numFmtId="3" fontId="28" fillId="0" borderId="1" xfId="2" applyNumberFormat="1" applyFont="1" applyBorder="1" applyAlignment="1">
      <alignment horizontal="center" vertical="center" wrapText="1"/>
    </xf>
    <xf numFmtId="3" fontId="28" fillId="5" borderId="1" xfId="2" applyNumberFormat="1" applyFont="1" applyFill="1" applyBorder="1" applyAlignment="1">
      <alignment horizontal="center" vertical="center" wrapText="1"/>
    </xf>
    <xf numFmtId="3" fontId="28" fillId="5" borderId="37" xfId="2" applyNumberFormat="1" applyFont="1" applyFill="1" applyBorder="1" applyAlignment="1">
      <alignment horizontal="center" vertical="center" wrapText="1"/>
    </xf>
    <xf numFmtId="0" fontId="28" fillId="0" borderId="37" xfId="2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wrapText="1"/>
    </xf>
    <xf numFmtId="4" fontId="28" fillId="0" borderId="0" xfId="2" applyNumberFormat="1" applyFont="1" applyAlignment="1">
      <alignment horizontal="center" vertical="center" wrapText="1"/>
    </xf>
    <xf numFmtId="3" fontId="28" fillId="6" borderId="1" xfId="2" applyNumberFormat="1" applyFont="1" applyFill="1" applyBorder="1" applyAlignment="1">
      <alignment horizontal="center" vertical="center" wrapText="1"/>
    </xf>
    <xf numFmtId="0" fontId="28" fillId="0" borderId="0" xfId="2" applyFont="1" applyAlignment="1">
      <alignment horizontal="left" vertical="top" wrapText="1"/>
    </xf>
    <xf numFmtId="3" fontId="28" fillId="0" borderId="0" xfId="2" applyNumberFormat="1" applyFont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1" fillId="0" borderId="0" xfId="2" applyAlignment="1">
      <alignment horizontal="center"/>
    </xf>
    <xf numFmtId="0" fontId="35" fillId="0" borderId="0" xfId="2" applyFont="1" applyAlignment="1">
      <alignment wrapText="1"/>
    </xf>
    <xf numFmtId="0" fontId="35" fillId="0" borderId="1" xfId="2" applyFont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0" fontId="35" fillId="0" borderId="1" xfId="2" applyFont="1" applyBorder="1" applyAlignment="1">
      <alignment horizontal="center" wrapText="1"/>
    </xf>
    <xf numFmtId="4" fontId="32" fillId="0" borderId="0" xfId="2" applyNumberFormat="1" applyFont="1"/>
    <xf numFmtId="0" fontId="32" fillId="0" borderId="0" xfId="2" applyFont="1"/>
    <xf numFmtId="0" fontId="22" fillId="5" borderId="1" xfId="2" applyFont="1" applyFill="1" applyBorder="1" applyAlignment="1">
      <alignment wrapText="1"/>
    </xf>
    <xf numFmtId="0" fontId="35" fillId="0" borderId="0" xfId="2" applyFont="1" applyAlignment="1">
      <alignment horizontal="center" wrapText="1"/>
    </xf>
    <xf numFmtId="0" fontId="39" fillId="0" borderId="0" xfId="2" applyFont="1" applyAlignment="1">
      <alignment vertical="center" wrapText="1"/>
    </xf>
    <xf numFmtId="0" fontId="41" fillId="0" borderId="0" xfId="2" applyFont="1" applyAlignment="1">
      <alignment vertical="center"/>
    </xf>
    <xf numFmtId="0" fontId="39" fillId="0" borderId="1" xfId="2" applyFont="1" applyBorder="1" applyAlignment="1">
      <alignment horizontal="center" vertical="center" wrapText="1"/>
    </xf>
    <xf numFmtId="0" fontId="39" fillId="0" borderId="0" xfId="2" applyFont="1" applyAlignment="1">
      <alignment horizontal="center" vertical="center" wrapText="1"/>
    </xf>
    <xf numFmtId="0" fontId="39" fillId="0" borderId="1" xfId="2" applyFont="1" applyBorder="1" applyAlignment="1">
      <alignment horizontal="center" wrapText="1"/>
    </xf>
    <xf numFmtId="4" fontId="39" fillId="0" borderId="1" xfId="2" applyNumberFormat="1" applyFont="1" applyBorder="1" applyAlignment="1">
      <alignment horizontal="center" vertical="center" wrapText="1"/>
    </xf>
    <xf numFmtId="4" fontId="39" fillId="0" borderId="0" xfId="2" applyNumberFormat="1" applyFont="1" applyAlignment="1">
      <alignment wrapText="1"/>
    </xf>
    <xf numFmtId="0" fontId="41" fillId="0" borderId="0" xfId="2" applyFont="1"/>
    <xf numFmtId="4" fontId="41" fillId="0" borderId="0" xfId="2" applyNumberFormat="1" applyFont="1"/>
    <xf numFmtId="4" fontId="39" fillId="5" borderId="1" xfId="2" applyNumberFormat="1" applyFont="1" applyFill="1" applyBorder="1" applyAlignment="1">
      <alignment horizontal="center" vertical="center" wrapText="1"/>
    </xf>
    <xf numFmtId="0" fontId="27" fillId="0" borderId="1" xfId="2" applyFont="1" applyBorder="1" applyAlignment="1">
      <alignment wrapText="1"/>
    </xf>
    <xf numFmtId="4" fontId="27" fillId="0" borderId="1" xfId="2" applyNumberFormat="1" applyFont="1" applyBorder="1" applyAlignment="1">
      <alignment horizontal="center" vertical="center" wrapText="1"/>
    </xf>
    <xf numFmtId="4" fontId="27" fillId="0" borderId="0" xfId="2" applyNumberFormat="1" applyFont="1" applyAlignment="1">
      <alignment wrapText="1"/>
    </xf>
    <xf numFmtId="0" fontId="42" fillId="0" borderId="0" xfId="2" applyFont="1"/>
    <xf numFmtId="0" fontId="14" fillId="0" borderId="0" xfId="2" applyFont="1"/>
    <xf numFmtId="4" fontId="14" fillId="0" borderId="0" xfId="2" applyNumberFormat="1" applyFont="1"/>
    <xf numFmtId="0" fontId="37" fillId="0" borderId="0" xfId="2" applyFont="1"/>
    <xf numFmtId="0" fontId="37" fillId="0" borderId="0" xfId="2" applyFont="1" applyAlignment="1">
      <alignment horizontal="center" vertical="center"/>
    </xf>
    <xf numFmtId="0" fontId="37" fillId="0" borderId="1" xfId="2" applyFont="1" applyBorder="1" applyAlignment="1">
      <alignment horizontal="center" vertical="top" wrapText="1"/>
    </xf>
    <xf numFmtId="0" fontId="43" fillId="0" borderId="1" xfId="2" applyFont="1" applyBorder="1" applyAlignment="1">
      <alignment horizontal="center" vertical="top" wrapText="1"/>
    </xf>
    <xf numFmtId="0" fontId="45" fillId="0" borderId="1" xfId="2" applyFont="1" applyBorder="1" applyAlignment="1">
      <alignment wrapText="1"/>
    </xf>
    <xf numFmtId="0" fontId="37" fillId="0" borderId="3" xfId="2" applyFont="1" applyBorder="1" applyAlignment="1">
      <alignment horizontal="center" vertical="top"/>
    </xf>
    <xf numFmtId="0" fontId="43" fillId="0" borderId="1" xfId="2" applyFont="1" applyBorder="1" applyAlignment="1">
      <alignment horizontal="center" vertical="top"/>
    </xf>
    <xf numFmtId="1" fontId="46" fillId="0" borderId="1" xfId="2" applyNumberFormat="1" applyFont="1" applyBorder="1" applyAlignment="1">
      <alignment horizontal="center" vertical="top"/>
    </xf>
    <xf numFmtId="4" fontId="43" fillId="0" borderId="1" xfId="2" applyNumberFormat="1" applyFont="1" applyBorder="1" applyAlignment="1">
      <alignment horizontal="center" vertical="top"/>
    </xf>
    <xf numFmtId="4" fontId="46" fillId="0" borderId="1" xfId="2" applyNumberFormat="1" applyFont="1" applyBorder="1" applyAlignment="1">
      <alignment horizontal="center" vertical="top"/>
    </xf>
    <xf numFmtId="2" fontId="43" fillId="0" borderId="1" xfId="2" applyNumberFormat="1" applyFont="1" applyBorder="1" applyAlignment="1">
      <alignment horizontal="center" vertical="top"/>
    </xf>
    <xf numFmtId="2" fontId="46" fillId="0" borderId="1" xfId="2" applyNumberFormat="1" applyFont="1" applyBorder="1" applyAlignment="1">
      <alignment horizontal="center" vertical="top"/>
    </xf>
    <xf numFmtId="0" fontId="45" fillId="5" borderId="1" xfId="2" applyFont="1" applyFill="1" applyBorder="1" applyAlignment="1">
      <alignment wrapText="1"/>
    </xf>
    <xf numFmtId="0" fontId="37" fillId="5" borderId="3" xfId="2" applyFont="1" applyFill="1" applyBorder="1" applyAlignment="1">
      <alignment horizontal="center" vertical="top"/>
    </xf>
    <xf numFmtId="0" fontId="43" fillId="5" borderId="1" xfId="2" applyFont="1" applyFill="1" applyBorder="1" applyAlignment="1">
      <alignment horizontal="center" vertical="top"/>
    </xf>
    <xf numFmtId="165" fontId="46" fillId="5" borderId="1" xfId="2" applyNumberFormat="1" applyFont="1" applyFill="1" applyBorder="1" applyAlignment="1">
      <alignment horizontal="center" vertical="top"/>
    </xf>
    <xf numFmtId="1" fontId="46" fillId="5" borderId="1" xfId="2" applyNumberFormat="1" applyFont="1" applyFill="1" applyBorder="1" applyAlignment="1">
      <alignment horizontal="center" vertical="top"/>
    </xf>
    <xf numFmtId="4" fontId="43" fillId="5" borderId="1" xfId="2" applyNumberFormat="1" applyFont="1" applyFill="1" applyBorder="1" applyAlignment="1">
      <alignment horizontal="center" vertical="top"/>
    </xf>
    <xf numFmtId="4" fontId="46" fillId="5" borderId="1" xfId="2" applyNumberFormat="1" applyFont="1" applyFill="1" applyBorder="1" applyAlignment="1">
      <alignment horizontal="center" vertical="top"/>
    </xf>
    <xf numFmtId="2" fontId="43" fillId="5" borderId="1" xfId="2" applyNumberFormat="1" applyFont="1" applyFill="1" applyBorder="1" applyAlignment="1">
      <alignment horizontal="center" vertical="top"/>
    </xf>
    <xf numFmtId="2" fontId="46" fillId="5" borderId="1" xfId="2" applyNumberFormat="1" applyFont="1" applyFill="1" applyBorder="1" applyAlignment="1">
      <alignment horizontal="center" vertical="top"/>
    </xf>
    <xf numFmtId="0" fontId="1" fillId="5" borderId="0" xfId="2" applyFill="1"/>
    <xf numFmtId="0" fontId="37" fillId="0" borderId="1" xfId="2" applyFont="1" applyBorder="1" applyAlignment="1">
      <alignment wrapText="1"/>
    </xf>
    <xf numFmtId="0" fontId="37" fillId="0" borderId="3" xfId="2" applyFont="1" applyBorder="1" applyAlignment="1">
      <alignment horizontal="center" vertical="center" wrapText="1"/>
    </xf>
    <xf numFmtId="0" fontId="43" fillId="0" borderId="1" xfId="2" applyFont="1" applyBorder="1" applyAlignment="1">
      <alignment horizontal="center" vertical="center" wrapText="1"/>
    </xf>
    <xf numFmtId="165" fontId="46" fillId="0" borderId="1" xfId="2" applyNumberFormat="1" applyFont="1" applyBorder="1" applyAlignment="1">
      <alignment horizontal="center" vertical="top"/>
    </xf>
    <xf numFmtId="0" fontId="37" fillId="0" borderId="1" xfId="2" applyFont="1" applyBorder="1" applyAlignment="1">
      <alignment horizontal="center" vertical="center" wrapText="1"/>
    </xf>
    <xf numFmtId="0" fontId="47" fillId="0" borderId="1" xfId="2" applyFont="1" applyBorder="1" applyAlignment="1">
      <alignment horizontal="center" vertical="center" wrapText="1"/>
    </xf>
    <xf numFmtId="165" fontId="48" fillId="0" borderId="3" xfId="2" applyNumberFormat="1" applyFont="1" applyBorder="1" applyAlignment="1">
      <alignment horizontal="center" vertical="top"/>
    </xf>
    <xf numFmtId="165" fontId="48" fillId="0" borderId="15" xfId="2" applyNumberFormat="1" applyFont="1" applyBorder="1" applyAlignment="1">
      <alignment horizontal="center" vertical="top"/>
    </xf>
    <xf numFmtId="0" fontId="47" fillId="0" borderId="4" xfId="2" applyFont="1" applyBorder="1" applyAlignment="1">
      <alignment horizontal="center" vertical="center" wrapText="1"/>
    </xf>
    <xf numFmtId="2" fontId="47" fillId="0" borderId="57" xfId="2" applyNumberFormat="1" applyFont="1" applyBorder="1" applyAlignment="1">
      <alignment horizontal="center" vertical="top"/>
    </xf>
    <xf numFmtId="2" fontId="47" fillId="0" borderId="59" xfId="2" applyNumberFormat="1" applyFont="1" applyBorder="1" applyAlignment="1">
      <alignment horizontal="center" vertical="top"/>
    </xf>
    <xf numFmtId="0" fontId="37" fillId="0" borderId="0" xfId="2" applyFont="1" applyAlignment="1">
      <alignment horizontal="center" vertical="center" wrapText="1"/>
    </xf>
    <xf numFmtId="165" fontId="48" fillId="0" borderId="0" xfId="2" applyNumberFormat="1" applyFont="1" applyAlignment="1">
      <alignment horizontal="center" vertical="center" wrapText="1"/>
    </xf>
    <xf numFmtId="0" fontId="37" fillId="0" borderId="0" xfId="2" applyFont="1" applyAlignment="1">
      <alignment horizontal="left" vertical="top" wrapText="1"/>
    </xf>
    <xf numFmtId="0" fontId="37" fillId="0" borderId="0" xfId="2" applyFont="1" applyAlignment="1">
      <alignment horizontal="center" vertical="top"/>
    </xf>
    <xf numFmtId="165" fontId="48" fillId="0" borderId="0" xfId="2" applyNumberFormat="1" applyFont="1" applyAlignment="1">
      <alignment horizontal="center" vertical="top"/>
    </xf>
    <xf numFmtId="0" fontId="46" fillId="0" borderId="0" xfId="2" applyFont="1" applyAlignment="1">
      <alignment horizontal="left" vertical="top" wrapText="1"/>
    </xf>
    <xf numFmtId="0" fontId="46" fillId="0" borderId="0" xfId="2" applyFont="1" applyAlignment="1">
      <alignment horizontal="center" vertical="top"/>
    </xf>
    <xf numFmtId="165" fontId="37" fillId="0" borderId="0" xfId="2" applyNumberFormat="1" applyFont="1" applyAlignment="1">
      <alignment horizontal="center"/>
    </xf>
    <xf numFmtId="0" fontId="37" fillId="0" borderId="0" xfId="2" applyFont="1" applyAlignment="1">
      <alignment vertical="center" wrapText="1"/>
    </xf>
    <xf numFmtId="0" fontId="37" fillId="0" borderId="0" xfId="2" applyFont="1" applyAlignment="1">
      <alignment wrapText="1"/>
    </xf>
    <xf numFmtId="0" fontId="37" fillId="0" borderId="0" xfId="2" applyFont="1" applyAlignment="1">
      <alignment horizontal="center"/>
    </xf>
    <xf numFmtId="165" fontId="37" fillId="0" borderId="0" xfId="2" applyNumberFormat="1" applyFont="1"/>
    <xf numFmtId="0" fontId="37" fillId="0" borderId="0" xfId="2" applyFont="1" applyAlignment="1">
      <alignment horizontal="left" vertical="center" wrapText="1"/>
    </xf>
    <xf numFmtId="0" fontId="37" fillId="0" borderId="1" xfId="2" applyFont="1" applyBorder="1" applyAlignment="1">
      <alignment horizontal="center"/>
    </xf>
    <xf numFmtId="0" fontId="11" fillId="0" borderId="0" xfId="0" applyFont="1" applyAlignment="1">
      <alignment vertical="center"/>
    </xf>
    <xf numFmtId="0" fontId="0" fillId="5" borderId="0" xfId="0" applyFill="1"/>
    <xf numFmtId="0" fontId="45" fillId="0" borderId="0" xfId="3" applyFont="1"/>
    <xf numFmtId="0" fontId="46" fillId="0" borderId="0" xfId="3" applyFont="1" applyAlignment="1">
      <alignment wrapText="1"/>
    </xf>
    <xf numFmtId="49" fontId="46" fillId="0" borderId="0" xfId="3" applyNumberFormat="1" applyFont="1" applyAlignment="1">
      <alignment wrapText="1"/>
    </xf>
    <xf numFmtId="0" fontId="33" fillId="0" borderId="0" xfId="3" applyFont="1"/>
    <xf numFmtId="0" fontId="51" fillId="0" borderId="0" xfId="3" applyFont="1" applyAlignment="1">
      <alignment wrapText="1"/>
    </xf>
    <xf numFmtId="49" fontId="51" fillId="0" borderId="0" xfId="3" applyNumberFormat="1" applyFont="1" applyAlignment="1">
      <alignment wrapText="1"/>
    </xf>
    <xf numFmtId="0" fontId="4" fillId="0" borderId="0" xfId="3" applyFont="1"/>
    <xf numFmtId="0" fontId="49" fillId="0" borderId="0" xfId="3"/>
    <xf numFmtId="0" fontId="17" fillId="0" borderId="0" xfId="3" applyFont="1"/>
    <xf numFmtId="0" fontId="52" fillId="0" borderId="1" xfId="3" applyFont="1" applyBorder="1"/>
    <xf numFmtId="0" fontId="52" fillId="0" borderId="1" xfId="3" applyFont="1" applyBorder="1" applyAlignment="1">
      <alignment wrapText="1"/>
    </xf>
    <xf numFmtId="4" fontId="52" fillId="0" borderId="1" xfId="3" applyNumberFormat="1" applyFont="1" applyBorder="1" applyAlignment="1">
      <alignment wrapText="1"/>
    </xf>
    <xf numFmtId="4" fontId="52" fillId="0" borderId="1" xfId="3" applyNumberFormat="1" applyFont="1" applyBorder="1"/>
    <xf numFmtId="0" fontId="36" fillId="0" borderId="1" xfId="3" applyFont="1" applyBorder="1"/>
    <xf numFmtId="0" fontId="14" fillId="0" borderId="1" xfId="3" applyFont="1" applyBorder="1"/>
    <xf numFmtId="4" fontId="36" fillId="0" borderId="1" xfId="3" applyNumberFormat="1" applyFont="1" applyBorder="1"/>
    <xf numFmtId="0" fontId="9" fillId="0" borderId="1" xfId="3" applyFont="1" applyBorder="1" applyAlignment="1">
      <alignment wrapText="1"/>
    </xf>
    <xf numFmtId="0" fontId="9" fillId="0" borderId="1" xfId="3" applyFont="1" applyBorder="1"/>
    <xf numFmtId="0" fontId="17" fillId="0" borderId="1" xfId="3" applyFont="1" applyBorder="1"/>
    <xf numFmtId="0" fontId="33" fillId="0" borderId="1" xfId="3" applyFont="1" applyBorder="1" applyAlignment="1">
      <alignment wrapText="1"/>
    </xf>
    <xf numFmtId="0" fontId="17" fillId="0" borderId="1" xfId="3" applyFont="1" applyBorder="1" applyAlignment="1">
      <alignment wrapText="1"/>
    </xf>
    <xf numFmtId="4" fontId="17" fillId="0" borderId="1" xfId="3" applyNumberFormat="1" applyFont="1" applyBorder="1"/>
    <xf numFmtId="0" fontId="14" fillId="0" borderId="1" xfId="3" applyFont="1" applyBorder="1" applyAlignment="1">
      <alignment wrapText="1"/>
    </xf>
    <xf numFmtId="4" fontId="14" fillId="0" borderId="1" xfId="3" applyNumberFormat="1" applyFont="1" applyBorder="1"/>
    <xf numFmtId="0" fontId="14" fillId="0" borderId="0" xfId="3" applyFont="1"/>
    <xf numFmtId="0" fontId="28" fillId="0" borderId="0" xfId="3" applyFont="1"/>
    <xf numFmtId="0" fontId="4" fillId="0" borderId="0" xfId="4" applyFont="1"/>
    <xf numFmtId="0" fontId="33" fillId="0" borderId="0" xfId="0" applyFont="1"/>
    <xf numFmtId="0" fontId="53" fillId="0" borderId="0" xfId="0" applyFont="1" applyAlignment="1">
      <alignment vertical="center"/>
    </xf>
    <xf numFmtId="0" fontId="33" fillId="0" borderId="0" xfId="0" applyFont="1" applyAlignment="1">
      <alignment horizontal="right"/>
    </xf>
    <xf numFmtId="49" fontId="33" fillId="0" borderId="6" xfId="0" applyNumberFormat="1" applyFont="1" applyBorder="1" applyAlignment="1">
      <alignment horizontal="center"/>
    </xf>
    <xf numFmtId="49" fontId="33" fillId="0" borderId="7" xfId="0" applyNumberFormat="1" applyFont="1" applyBorder="1" applyAlignment="1">
      <alignment horizontal="center"/>
    </xf>
    <xf numFmtId="49" fontId="33" fillId="0" borderId="9" xfId="0" applyNumberFormat="1" applyFont="1" applyBorder="1" applyAlignment="1">
      <alignment horizontal="center"/>
    </xf>
    <xf numFmtId="4" fontId="14" fillId="9" borderId="27" xfId="1" applyNumberFormat="1" applyFont="1" applyFill="1" applyBorder="1" applyAlignment="1">
      <alignment horizontal="center" vertical="center"/>
    </xf>
    <xf numFmtId="4" fontId="14" fillId="9" borderId="27" xfId="1" applyNumberFormat="1" applyFont="1" applyFill="1" applyBorder="1" applyAlignment="1">
      <alignment horizontal="center" vertical="center" wrapText="1"/>
    </xf>
    <xf numFmtId="0" fontId="14" fillId="9" borderId="28" xfId="1" applyFont="1" applyFill="1" applyBorder="1" applyAlignment="1">
      <alignment horizontal="center" vertical="center" wrapText="1"/>
    </xf>
    <xf numFmtId="4" fontId="17" fillId="9" borderId="34" xfId="1" applyNumberFormat="1" applyFont="1" applyFill="1" applyBorder="1" applyAlignment="1">
      <alignment horizontal="center" vertical="center"/>
    </xf>
    <xf numFmtId="4" fontId="17" fillId="9" borderId="35" xfId="1" applyNumberFormat="1" applyFont="1" applyFill="1" applyBorder="1" applyAlignment="1">
      <alignment horizontal="center" vertical="center"/>
    </xf>
    <xf numFmtId="4" fontId="17" fillId="9" borderId="41" xfId="1" applyNumberFormat="1" applyFont="1" applyFill="1" applyBorder="1" applyAlignment="1">
      <alignment horizontal="center" vertical="center"/>
    </xf>
    <xf numFmtId="0" fontId="18" fillId="9" borderId="12" xfId="1" applyFont="1" applyFill="1" applyBorder="1" applyAlignment="1">
      <alignment horizontal="center" vertical="center" wrapText="1"/>
    </xf>
    <xf numFmtId="49" fontId="18" fillId="9" borderId="36" xfId="1" applyNumberFormat="1" applyFont="1" applyFill="1" applyBorder="1" applyAlignment="1">
      <alignment horizontal="center" vertical="center" wrapText="1"/>
    </xf>
    <xf numFmtId="4" fontId="14" fillId="9" borderId="37" xfId="1" applyNumberFormat="1" applyFont="1" applyFill="1" applyBorder="1" applyAlignment="1">
      <alignment horizontal="center" vertical="center"/>
    </xf>
    <xf numFmtId="4" fontId="14" fillId="9" borderId="37" xfId="1" applyNumberFormat="1" applyFont="1" applyFill="1" applyBorder="1" applyAlignment="1">
      <alignment horizontal="center" vertical="center" wrapText="1"/>
    </xf>
    <xf numFmtId="4" fontId="14" fillId="9" borderId="12" xfId="1" applyNumberFormat="1" applyFont="1" applyFill="1" applyBorder="1" applyAlignment="1">
      <alignment horizontal="center" vertical="center"/>
    </xf>
    <xf numFmtId="4" fontId="14" fillId="9" borderId="38" xfId="1" applyNumberFormat="1" applyFont="1" applyFill="1" applyBorder="1" applyAlignment="1">
      <alignment horizontal="center" vertical="center"/>
    </xf>
    <xf numFmtId="0" fontId="18" fillId="9" borderId="3" xfId="1" applyFont="1" applyFill="1" applyBorder="1" applyAlignment="1">
      <alignment horizontal="center" vertical="center" wrapText="1"/>
    </xf>
    <xf numFmtId="4" fontId="14" fillId="9" borderId="1" xfId="1" applyNumberFormat="1" applyFont="1" applyFill="1" applyBorder="1" applyAlignment="1">
      <alignment horizontal="center" vertical="center"/>
    </xf>
    <xf numFmtId="4" fontId="14" fillId="9" borderId="1" xfId="1" applyNumberFormat="1" applyFont="1" applyFill="1" applyBorder="1" applyAlignment="1">
      <alignment horizontal="center" vertical="center" wrapText="1"/>
    </xf>
    <xf numFmtId="4" fontId="14" fillId="9" borderId="7" xfId="1" applyNumberFormat="1" applyFont="1" applyFill="1" applyBorder="1" applyAlignment="1">
      <alignment horizontal="center" vertical="center"/>
    </xf>
    <xf numFmtId="0" fontId="14" fillId="9" borderId="3" xfId="1" applyFont="1" applyFill="1" applyBorder="1" applyAlignment="1">
      <alignment horizontal="center" vertical="center"/>
    </xf>
    <xf numFmtId="49" fontId="14" fillId="9" borderId="23" xfId="1" applyNumberFormat="1" applyFont="1" applyFill="1" applyBorder="1" applyAlignment="1">
      <alignment horizontal="center" vertical="center"/>
    </xf>
    <xf numFmtId="4" fontId="17" fillId="9" borderId="1" xfId="1" applyNumberFormat="1" applyFont="1" applyFill="1" applyBorder="1" applyAlignment="1">
      <alignment horizontal="center" vertical="center"/>
    </xf>
    <xf numFmtId="4" fontId="17" fillId="9" borderId="1" xfId="1" applyNumberFormat="1" applyFont="1" applyFill="1" applyBorder="1" applyAlignment="1">
      <alignment horizontal="center" vertical="center" wrapText="1"/>
    </xf>
    <xf numFmtId="4" fontId="17" fillId="9" borderId="3" xfId="1" applyNumberFormat="1" applyFont="1" applyFill="1" applyBorder="1" applyAlignment="1">
      <alignment horizontal="center" vertical="center"/>
    </xf>
    <xf numFmtId="4" fontId="17" fillId="9" borderId="7" xfId="1" applyNumberFormat="1" applyFont="1" applyFill="1" applyBorder="1" applyAlignment="1">
      <alignment horizontal="center" vertical="center"/>
    </xf>
    <xf numFmtId="49" fontId="18" fillId="9" borderId="18" xfId="1" applyNumberFormat="1" applyFont="1" applyFill="1" applyBorder="1" applyAlignment="1">
      <alignment horizontal="center" vertical="center" wrapText="1"/>
    </xf>
    <xf numFmtId="4" fontId="14" fillId="9" borderId="19" xfId="1" applyNumberFormat="1" applyFont="1" applyFill="1" applyBorder="1" applyAlignment="1">
      <alignment horizontal="center" vertical="center"/>
    </xf>
    <xf numFmtId="4" fontId="14" fillId="9" borderId="19" xfId="1" applyNumberFormat="1" applyFont="1" applyFill="1" applyBorder="1" applyAlignment="1">
      <alignment horizontal="center" vertical="center" wrapText="1"/>
    </xf>
    <xf numFmtId="4" fontId="14" fillId="9" borderId="21" xfId="1" applyNumberFormat="1" applyFont="1" applyFill="1" applyBorder="1" applyAlignment="1">
      <alignment horizontal="center" vertical="center"/>
    </xf>
    <xf numFmtId="4" fontId="14" fillId="9" borderId="6" xfId="1" applyNumberFormat="1" applyFont="1" applyFill="1" applyBorder="1" applyAlignment="1">
      <alignment horizontal="center" vertical="center"/>
    </xf>
    <xf numFmtId="4" fontId="14" fillId="9" borderId="42" xfId="1" applyNumberFormat="1" applyFont="1" applyFill="1" applyBorder="1" applyAlignment="1">
      <alignment horizontal="center" vertical="center"/>
    </xf>
    <xf numFmtId="0" fontId="15" fillId="9" borderId="3" xfId="1" applyFont="1" applyFill="1" applyBorder="1" applyAlignment="1">
      <alignment horizontal="center" vertical="center" wrapText="1"/>
    </xf>
    <xf numFmtId="49" fontId="15" fillId="9" borderId="26" xfId="1" applyNumberFormat="1" applyFont="1" applyFill="1" applyBorder="1" applyAlignment="1">
      <alignment horizontal="center" vertical="center"/>
    </xf>
    <xf numFmtId="4" fontId="15" fillId="9" borderId="27" xfId="1" applyNumberFormat="1" applyFont="1" applyFill="1" applyBorder="1" applyAlignment="1">
      <alignment horizontal="center" vertical="center"/>
    </xf>
    <xf numFmtId="4" fontId="15" fillId="9" borderId="29" xfId="1" applyNumberFormat="1" applyFont="1" applyFill="1" applyBorder="1" applyAlignment="1">
      <alignment horizontal="center" vertical="center"/>
    </xf>
    <xf numFmtId="4" fontId="15" fillId="9" borderId="9" xfId="1" applyNumberFormat="1" applyFont="1" applyFill="1" applyBorder="1" applyAlignment="1">
      <alignment horizontal="center" vertical="center"/>
    </xf>
    <xf numFmtId="4" fontId="17" fillId="5" borderId="34" xfId="1" applyNumberFormat="1" applyFont="1" applyFill="1" applyBorder="1" applyAlignment="1">
      <alignment horizontal="center" vertical="center"/>
    </xf>
    <xf numFmtId="4" fontId="17" fillId="5" borderId="41" xfId="1" applyNumberFormat="1" applyFont="1" applyFill="1" applyBorder="1" applyAlignment="1">
      <alignment horizontal="center" vertical="center"/>
    </xf>
    <xf numFmtId="4" fontId="17" fillId="5" borderId="35" xfId="1" applyNumberFormat="1" applyFont="1" applyFill="1" applyBorder="1" applyAlignment="1">
      <alignment horizontal="center" vertical="center"/>
    </xf>
    <xf numFmtId="4" fontId="17" fillId="5" borderId="22" xfId="1" applyNumberFormat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 wrapText="1"/>
    </xf>
    <xf numFmtId="49" fontId="18" fillId="5" borderId="18" xfId="1" applyNumberFormat="1" applyFont="1" applyFill="1" applyBorder="1" applyAlignment="1">
      <alignment horizontal="center" vertical="center" wrapText="1"/>
    </xf>
    <xf numFmtId="4" fontId="14" fillId="5" borderId="19" xfId="1" applyNumberFormat="1" applyFont="1" applyFill="1" applyBorder="1" applyAlignment="1">
      <alignment horizontal="center" vertical="center"/>
    </xf>
    <xf numFmtId="4" fontId="14" fillId="5" borderId="19" xfId="1" applyNumberFormat="1" applyFont="1" applyFill="1" applyBorder="1" applyAlignment="1">
      <alignment horizontal="center" vertical="center" wrapText="1"/>
    </xf>
    <xf numFmtId="0" fontId="14" fillId="5" borderId="19" xfId="1" applyFont="1" applyFill="1" applyBorder="1" applyAlignment="1">
      <alignment horizontal="center" vertical="center" wrapText="1"/>
    </xf>
    <xf numFmtId="1" fontId="14" fillId="5" borderId="21" xfId="1" applyNumberFormat="1" applyFont="1" applyFill="1" applyBorder="1" applyAlignment="1">
      <alignment horizontal="center" vertical="center"/>
    </xf>
    <xf numFmtId="1" fontId="14" fillId="5" borderId="43" xfId="1" applyNumberFormat="1" applyFont="1" applyFill="1" applyBorder="1" applyAlignment="1">
      <alignment horizontal="center" vertical="center"/>
    </xf>
    <xf numFmtId="1" fontId="14" fillId="5" borderId="6" xfId="1" applyNumberFormat="1" applyFont="1" applyFill="1" applyBorder="1" applyAlignment="1">
      <alignment horizontal="center" vertical="center"/>
    </xf>
    <xf numFmtId="0" fontId="18" fillId="5" borderId="3" xfId="1" applyFont="1" applyFill="1" applyBorder="1" applyAlignment="1">
      <alignment horizontal="center" vertical="center" wrapText="1"/>
    </xf>
    <xf numFmtId="49" fontId="18" fillId="5" borderId="36" xfId="1" applyNumberFormat="1" applyFont="1" applyFill="1" applyBorder="1" applyAlignment="1">
      <alignment horizontal="center" vertical="center" wrapText="1"/>
    </xf>
    <xf numFmtId="4" fontId="14" fillId="5" borderId="1" xfId="1" applyNumberFormat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1" fontId="14" fillId="5" borderId="42" xfId="1" applyNumberFormat="1" applyFont="1" applyFill="1" applyBorder="1" applyAlignment="1">
      <alignment horizontal="center" vertical="center"/>
    </xf>
    <xf numFmtId="1" fontId="14" fillId="5" borderId="11" xfId="1" applyNumberFormat="1" applyFont="1" applyFill="1" applyBorder="1" applyAlignment="1">
      <alignment horizontal="center" vertical="center"/>
    </xf>
    <xf numFmtId="1" fontId="14" fillId="5" borderId="7" xfId="1" applyNumberFormat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49" fontId="14" fillId="5" borderId="23" xfId="1" applyNumberFormat="1" applyFont="1" applyFill="1" applyBorder="1" applyAlignment="1">
      <alignment horizontal="center" vertical="center"/>
    </xf>
    <xf numFmtId="4" fontId="14" fillId="5" borderId="24" xfId="1" applyNumberFormat="1" applyFont="1" applyFill="1" applyBorder="1" applyAlignment="1">
      <alignment horizontal="center" vertical="center"/>
    </xf>
    <xf numFmtId="4" fontId="14" fillId="5" borderId="10" xfId="1" applyNumberFormat="1" applyFont="1" applyFill="1" applyBorder="1" applyAlignment="1">
      <alignment horizontal="center" vertical="center"/>
    </xf>
    <xf numFmtId="4" fontId="14" fillId="5" borderId="7" xfId="1" applyNumberFormat="1" applyFont="1" applyFill="1" applyBorder="1" applyAlignment="1">
      <alignment horizontal="center" vertical="center"/>
    </xf>
    <xf numFmtId="0" fontId="15" fillId="9" borderId="57" xfId="1" applyFont="1" applyFill="1" applyBorder="1" applyAlignment="1">
      <alignment horizontal="center" vertical="center"/>
    </xf>
    <xf numFmtId="0" fontId="15" fillId="9" borderId="34" xfId="1" applyFont="1" applyFill="1" applyBorder="1" applyAlignment="1">
      <alignment horizontal="center" vertical="center"/>
    </xf>
    <xf numFmtId="0" fontId="15" fillId="9" borderId="37" xfId="1" applyFont="1" applyFill="1" applyBorder="1" applyAlignment="1">
      <alignment horizontal="center" vertical="center"/>
    </xf>
    <xf numFmtId="4" fontId="15" fillId="9" borderId="37" xfId="1" applyNumberFormat="1" applyFont="1" applyFill="1" applyBorder="1" applyAlignment="1">
      <alignment horizontal="center" vertical="center"/>
    </xf>
    <xf numFmtId="0" fontId="25" fillId="9" borderId="1" xfId="1" applyFont="1" applyFill="1" applyBorder="1" applyAlignment="1">
      <alignment horizontal="center" vertical="center"/>
    </xf>
    <xf numFmtId="4" fontId="25" fillId="9" borderId="1" xfId="1" applyNumberFormat="1" applyFont="1" applyFill="1" applyBorder="1" applyAlignment="1">
      <alignment horizontal="center" vertical="center"/>
    </xf>
    <xf numFmtId="4" fontId="26" fillId="9" borderId="1" xfId="1" applyNumberFormat="1" applyFont="1" applyFill="1" applyBorder="1" applyAlignment="1">
      <alignment horizontal="center" vertical="center"/>
    </xf>
    <xf numFmtId="0" fontId="19" fillId="0" borderId="3" xfId="1" applyFont="1" applyBorder="1" applyAlignment="1">
      <alignment horizontal="center"/>
    </xf>
    <xf numFmtId="0" fontId="19" fillId="0" borderId="3" xfId="1" applyFont="1" applyBorder="1" applyAlignment="1">
      <alignment horizontal="center" wrapText="1"/>
    </xf>
    <xf numFmtId="0" fontId="18" fillId="0" borderId="3" xfId="1" applyFont="1" applyBorder="1" applyAlignment="1">
      <alignment horizontal="center" vertical="center" wrapText="1"/>
    </xf>
    <xf numFmtId="4" fontId="31" fillId="0" borderId="0" xfId="0" applyNumberFormat="1" applyFont="1"/>
    <xf numFmtId="0" fontId="0" fillId="0" borderId="1" xfId="0" applyBorder="1"/>
    <xf numFmtId="4" fontId="31" fillId="0" borderId="1" xfId="0" applyNumberFormat="1" applyFont="1" applyBorder="1"/>
    <xf numFmtId="0" fontId="5" fillId="0" borderId="1" xfId="0" applyFont="1" applyBorder="1"/>
    <xf numFmtId="4" fontId="0" fillId="0" borderId="1" xfId="0" applyNumberFormat="1" applyBorder="1"/>
    <xf numFmtId="49" fontId="31" fillId="0" borderId="1" xfId="0" applyNumberFormat="1" applyFont="1" applyBorder="1" applyAlignment="1">
      <alignment horizontal="right"/>
    </xf>
    <xf numFmtId="0" fontId="31" fillId="0" borderId="1" xfId="0" applyFont="1" applyBorder="1"/>
    <xf numFmtId="2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3" fillId="0" borderId="0" xfId="0" applyFont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4" fontId="4" fillId="0" borderId="0" xfId="3" applyNumberFormat="1" applyFont="1"/>
    <xf numFmtId="0" fontId="5" fillId="0" borderId="8" xfId="0" applyFont="1" applyBorder="1"/>
    <xf numFmtId="0" fontId="3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wrapText="1"/>
    </xf>
    <xf numFmtId="49" fontId="33" fillId="0" borderId="8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4" fontId="33" fillId="0" borderId="1" xfId="0" applyNumberFormat="1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/>
    </xf>
    <xf numFmtId="0" fontId="33" fillId="0" borderId="1" xfId="0" applyFont="1" applyBorder="1" applyAlignment="1">
      <alignment wrapText="1"/>
    </xf>
    <xf numFmtId="49" fontId="33" fillId="0" borderId="1" xfId="0" applyNumberFormat="1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/>
    </xf>
    <xf numFmtId="4" fontId="33" fillId="0" borderId="37" xfId="0" applyNumberFormat="1" applyFont="1" applyBorder="1" applyAlignment="1">
      <alignment horizontal="center"/>
    </xf>
    <xf numFmtId="0" fontId="33" fillId="0" borderId="2" xfId="0" applyFont="1" applyBorder="1" applyAlignment="1">
      <alignment horizontal="left" wrapText="1"/>
    </xf>
    <xf numFmtId="49" fontId="33" fillId="0" borderId="10" xfId="0" applyNumberFormat="1" applyFont="1" applyBorder="1" applyAlignment="1">
      <alignment horizontal="center"/>
    </xf>
    <xf numFmtId="49" fontId="33" fillId="0" borderId="3" xfId="0" applyNumberFormat="1" applyFont="1" applyBorder="1" applyAlignment="1">
      <alignment horizontal="center"/>
    </xf>
    <xf numFmtId="49" fontId="33" fillId="0" borderId="2" xfId="0" applyNumberFormat="1" applyFont="1" applyBorder="1" applyAlignment="1">
      <alignment horizontal="center"/>
    </xf>
    <xf numFmtId="49" fontId="33" fillId="0" borderId="0" xfId="0" applyNumberFormat="1" applyFont="1" applyAlignment="1">
      <alignment horizontal="center" wrapText="1"/>
    </xf>
    <xf numFmtId="4" fontId="33" fillId="0" borderId="0" xfId="0" applyNumberFormat="1" applyFont="1" applyAlignment="1">
      <alignment horizontal="right"/>
    </xf>
    <xf numFmtId="0" fontId="43" fillId="0" borderId="0" xfId="0" applyFont="1"/>
    <xf numFmtId="0" fontId="53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left" wrapText="1" indent="2"/>
    </xf>
    <xf numFmtId="49" fontId="33" fillId="0" borderId="0" xfId="0" applyNumberFormat="1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 indent="2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right"/>
    </xf>
    <xf numFmtId="4" fontId="22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5" borderId="0" xfId="0" applyFont="1" applyFill="1" applyAlignment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center"/>
    </xf>
    <xf numFmtId="49" fontId="33" fillId="0" borderId="8" xfId="0" applyNumberFormat="1" applyFont="1" applyBorder="1" applyAlignment="1">
      <alignment horizontal="center" wrapText="1"/>
    </xf>
    <xf numFmtId="0" fontId="10" fillId="5" borderId="0" xfId="0" applyFont="1" applyFill="1" applyAlignment="1">
      <alignment horizontal="right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49" fontId="33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 wrapText="1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52" fillId="0" borderId="0" xfId="3" applyFont="1" applyAlignment="1">
      <alignment horizontal="center" wrapText="1"/>
    </xf>
    <xf numFmtId="0" fontId="50" fillId="0" borderId="0" xfId="3" applyFont="1" applyAlignment="1">
      <alignment horizontal="center"/>
    </xf>
    <xf numFmtId="0" fontId="33" fillId="0" borderId="0" xfId="0" applyFont="1" applyAlignment="1">
      <alignment horizontal="right" wrapText="1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9" borderId="3" xfId="1" applyFont="1" applyFill="1" applyBorder="1" applyAlignment="1">
      <alignment horizontal="center" vertical="center"/>
    </xf>
    <xf numFmtId="0" fontId="14" fillId="9" borderId="18" xfId="1" applyFont="1" applyFill="1" applyBorder="1" applyAlignment="1">
      <alignment horizontal="center" vertical="center"/>
    </xf>
    <xf numFmtId="0" fontId="14" fillId="9" borderId="23" xfId="1" applyFont="1" applyFill="1" applyBorder="1" applyAlignment="1">
      <alignment horizontal="center" vertical="center"/>
    </xf>
    <xf numFmtId="0" fontId="14" fillId="9" borderId="26" xfId="1" applyFont="1" applyFill="1" applyBorder="1" applyAlignment="1">
      <alignment horizontal="center" vertical="center"/>
    </xf>
    <xf numFmtId="4" fontId="14" fillId="9" borderId="19" xfId="1" applyNumberFormat="1" applyFont="1" applyFill="1" applyBorder="1" applyAlignment="1">
      <alignment horizontal="center" vertical="center"/>
    </xf>
    <xf numFmtId="4" fontId="14" fillId="9" borderId="20" xfId="1" applyNumberFormat="1" applyFont="1" applyFill="1" applyBorder="1" applyAlignment="1">
      <alignment horizontal="center" vertical="center"/>
    </xf>
    <xf numFmtId="1" fontId="14" fillId="9" borderId="21" xfId="1" applyNumberFormat="1" applyFont="1" applyFill="1" applyBorder="1" applyAlignment="1">
      <alignment horizontal="center" vertical="center" wrapText="1"/>
    </xf>
    <xf numFmtId="1" fontId="14" fillId="9" borderId="24" xfId="1" applyNumberFormat="1" applyFont="1" applyFill="1" applyBorder="1" applyAlignment="1">
      <alignment horizontal="center" vertical="center" wrapText="1"/>
    </xf>
    <xf numFmtId="1" fontId="14" fillId="9" borderId="29" xfId="1" applyNumberFormat="1" applyFont="1" applyFill="1" applyBorder="1" applyAlignment="1">
      <alignment horizontal="center" vertical="center" wrapText="1"/>
    </xf>
    <xf numFmtId="1" fontId="14" fillId="9" borderId="22" xfId="1" applyNumberFormat="1" applyFont="1" applyFill="1" applyBorder="1" applyAlignment="1">
      <alignment horizontal="center" vertical="center"/>
    </xf>
    <xf numFmtId="1" fontId="14" fillId="9" borderId="25" xfId="1" applyNumberFormat="1" applyFont="1" applyFill="1" applyBorder="1" applyAlignment="1">
      <alignment horizontal="center" vertical="center"/>
    </xf>
    <xf numFmtId="1" fontId="14" fillId="9" borderId="30" xfId="1" applyNumberFormat="1" applyFont="1" applyFill="1" applyBorder="1" applyAlignment="1">
      <alignment horizontal="center"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5" xfId="1" applyNumberFormat="1" applyFont="1" applyFill="1" applyBorder="1" applyAlignment="1">
      <alignment horizontal="center" vertical="center"/>
    </xf>
    <xf numFmtId="0" fontId="15" fillId="9" borderId="28" xfId="1" applyFont="1" applyFill="1" applyBorder="1" applyAlignment="1">
      <alignment horizontal="center" vertical="center" wrapText="1"/>
    </xf>
    <xf numFmtId="0" fontId="15" fillId="9" borderId="31" xfId="1" applyFont="1" applyFill="1" applyBorder="1" applyAlignment="1">
      <alignment horizontal="center" vertical="center" wrapText="1"/>
    </xf>
    <xf numFmtId="0" fontId="16" fillId="9" borderId="32" xfId="1" applyFont="1" applyFill="1" applyBorder="1" applyAlignment="1">
      <alignment horizontal="center" vertical="center" wrapText="1"/>
    </xf>
    <xf numFmtId="0" fontId="16" fillId="9" borderId="33" xfId="1" applyFont="1" applyFill="1" applyBorder="1" applyAlignment="1">
      <alignment horizontal="center" vertical="center" wrapText="1"/>
    </xf>
    <xf numFmtId="0" fontId="16" fillId="5" borderId="32" xfId="1" applyFont="1" applyFill="1" applyBorder="1" applyAlignment="1">
      <alignment horizontal="center" vertical="center" wrapText="1"/>
    </xf>
    <xf numFmtId="0" fontId="16" fillId="5" borderId="33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5" fillId="3" borderId="45" xfId="1" applyFont="1" applyFill="1" applyBorder="1" applyAlignment="1">
      <alignment horizontal="center" vertical="center" wrapText="1"/>
    </xf>
    <xf numFmtId="1" fontId="14" fillId="9" borderId="4" xfId="1" applyNumberFormat="1" applyFont="1" applyFill="1" applyBorder="1" applyAlignment="1">
      <alignment horizontal="center" vertical="center" wrapText="1"/>
    </xf>
    <xf numFmtId="1" fontId="14" fillId="9" borderId="5" xfId="1" applyNumberFormat="1" applyFont="1" applyFill="1" applyBorder="1" applyAlignment="1">
      <alignment horizontal="center" vertical="center" wrapText="1"/>
    </xf>
    <xf numFmtId="4" fontId="14" fillId="9" borderId="3" xfId="1" applyNumberFormat="1" applyFont="1" applyFill="1" applyBorder="1" applyAlignment="1">
      <alignment horizontal="center" vertical="center"/>
    </xf>
    <xf numFmtId="4" fontId="14" fillId="9" borderId="2" xfId="1" applyNumberFormat="1" applyFont="1" applyFill="1" applyBorder="1" applyAlignment="1">
      <alignment horizontal="center" vertical="center"/>
    </xf>
    <xf numFmtId="0" fontId="15" fillId="9" borderId="0" xfId="1" applyFont="1" applyFill="1" applyAlignment="1">
      <alignment horizontal="center" vertical="center" wrapText="1"/>
    </xf>
    <xf numFmtId="4" fontId="14" fillId="0" borderId="0" xfId="2" applyNumberFormat="1" applyFont="1" applyAlignment="1">
      <alignment horizontal="center"/>
    </xf>
    <xf numFmtId="4" fontId="39" fillId="0" borderId="1" xfId="2" applyNumberFormat="1" applyFont="1" applyBorder="1" applyAlignment="1">
      <alignment horizontal="center" vertical="center" wrapText="1"/>
    </xf>
    <xf numFmtId="4" fontId="39" fillId="5" borderId="1" xfId="2" applyNumberFormat="1" applyFont="1" applyFill="1" applyBorder="1" applyAlignment="1">
      <alignment horizontal="center" vertical="center" wrapText="1"/>
    </xf>
    <xf numFmtId="4" fontId="27" fillId="0" borderId="3" xfId="2" applyNumberFormat="1" applyFont="1" applyBorder="1" applyAlignment="1">
      <alignment horizontal="center" vertical="center" wrapText="1"/>
    </xf>
    <xf numFmtId="4" fontId="27" fillId="0" borderId="17" xfId="2" applyNumberFormat="1" applyFont="1" applyBorder="1" applyAlignment="1">
      <alignment horizontal="center" vertical="center" wrapText="1"/>
    </xf>
    <xf numFmtId="4" fontId="27" fillId="0" borderId="1" xfId="2" applyNumberFormat="1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7" xfId="2" applyFont="1" applyBorder="1" applyAlignment="1">
      <alignment horizontal="center" vertical="center" wrapText="1"/>
    </xf>
    <xf numFmtId="0" fontId="39" fillId="0" borderId="1" xfId="2" applyFont="1" applyBorder="1" applyAlignment="1">
      <alignment horizontal="center" vertical="center" wrapText="1"/>
    </xf>
    <xf numFmtId="0" fontId="40" fillId="0" borderId="15" xfId="2" applyFont="1" applyBorder="1" applyAlignment="1">
      <alignment horizontal="center" vertical="center" wrapText="1"/>
    </xf>
    <xf numFmtId="0" fontId="40" fillId="0" borderId="13" xfId="2" applyFont="1" applyBorder="1" applyAlignment="1">
      <alignment horizontal="center" vertical="center" wrapText="1"/>
    </xf>
    <xf numFmtId="0" fontId="40" fillId="0" borderId="14" xfId="2" applyFont="1" applyBorder="1" applyAlignment="1">
      <alignment horizontal="center" vertical="center" wrapText="1"/>
    </xf>
    <xf numFmtId="0" fontId="40" fillId="0" borderId="12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center" vertical="center" wrapText="1"/>
    </xf>
    <xf numFmtId="0" fontId="40" fillId="0" borderId="16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wrapText="1"/>
    </xf>
    <xf numFmtId="0" fontId="38" fillId="0" borderId="2" xfId="2" applyFont="1" applyBorder="1" applyAlignment="1">
      <alignment horizontal="center" wrapText="1"/>
    </xf>
    <xf numFmtId="0" fontId="38" fillId="0" borderId="17" xfId="2" applyFont="1" applyBorder="1" applyAlignment="1">
      <alignment horizontal="center" wrapText="1"/>
    </xf>
    <xf numFmtId="4" fontId="38" fillId="0" borderId="3" xfId="2" applyNumberFormat="1" applyFont="1" applyBorder="1" applyAlignment="1">
      <alignment horizontal="center" wrapText="1"/>
    </xf>
    <xf numFmtId="4" fontId="38" fillId="0" borderId="2" xfId="2" applyNumberFormat="1" applyFont="1" applyBorder="1" applyAlignment="1">
      <alignment horizontal="center" wrapText="1"/>
    </xf>
    <xf numFmtId="4" fontId="38" fillId="0" borderId="17" xfId="2" applyNumberFormat="1" applyFont="1" applyBorder="1" applyAlignment="1">
      <alignment horizontal="center" wrapText="1"/>
    </xf>
    <xf numFmtId="4" fontId="16" fillId="0" borderId="3" xfId="2" applyNumberFormat="1" applyFont="1" applyBorder="1" applyAlignment="1">
      <alignment horizontal="center" wrapText="1"/>
    </xf>
    <xf numFmtId="4" fontId="16" fillId="0" borderId="17" xfId="2" applyNumberFormat="1" applyFont="1" applyBorder="1" applyAlignment="1">
      <alignment horizontal="center" wrapText="1"/>
    </xf>
    <xf numFmtId="0" fontId="27" fillId="0" borderId="0" xfId="2" applyFont="1" applyAlignment="1">
      <alignment horizontal="center" wrapText="1"/>
    </xf>
    <xf numFmtId="0" fontId="35" fillId="0" borderId="0" xfId="2" applyFont="1" applyAlignment="1">
      <alignment horizontal="center" wrapText="1"/>
    </xf>
    <xf numFmtId="0" fontId="35" fillId="0" borderId="3" xfId="2" applyFont="1" applyBorder="1" applyAlignment="1">
      <alignment horizontal="center" wrapText="1"/>
    </xf>
    <xf numFmtId="0" fontId="35" fillId="0" borderId="17" xfId="2" applyFont="1" applyBorder="1" applyAlignment="1">
      <alignment horizontal="center" wrapText="1"/>
    </xf>
    <xf numFmtId="4" fontId="35" fillId="0" borderId="3" xfId="2" applyNumberFormat="1" applyFont="1" applyBorder="1" applyAlignment="1">
      <alignment horizontal="center" vertical="center" wrapText="1"/>
    </xf>
    <xf numFmtId="4" fontId="35" fillId="0" borderId="2" xfId="2" applyNumberFormat="1" applyFont="1" applyBorder="1" applyAlignment="1">
      <alignment horizontal="center" vertical="center" wrapText="1"/>
    </xf>
    <xf numFmtId="4" fontId="35" fillId="0" borderId="17" xfId="2" applyNumberFormat="1" applyFont="1" applyBorder="1" applyAlignment="1">
      <alignment horizontal="center" vertical="center" wrapText="1"/>
    </xf>
    <xf numFmtId="4" fontId="22" fillId="0" borderId="1" xfId="2" applyNumberFormat="1" applyFont="1" applyBorder="1" applyAlignment="1">
      <alignment horizontal="center" vertical="center" wrapText="1"/>
    </xf>
    <xf numFmtId="4" fontId="35" fillId="0" borderId="1" xfId="2" applyNumberFormat="1" applyFont="1" applyBorder="1" applyAlignment="1">
      <alignment horizontal="center" vertical="center" wrapText="1"/>
    </xf>
    <xf numFmtId="4" fontId="35" fillId="0" borderId="1" xfId="2" applyNumberFormat="1" applyFont="1" applyBorder="1" applyAlignment="1">
      <alignment horizontal="center" wrapText="1"/>
    </xf>
    <xf numFmtId="9" fontId="28" fillId="6" borderId="3" xfId="2" applyNumberFormat="1" applyFont="1" applyFill="1" applyBorder="1" applyAlignment="1">
      <alignment horizontal="center" vertical="center" wrapText="1"/>
    </xf>
    <xf numFmtId="9" fontId="28" fillId="6" borderId="17" xfId="2" applyNumberFormat="1" applyFont="1" applyFill="1" applyBorder="1" applyAlignment="1">
      <alignment horizontal="center" vertical="center" wrapText="1"/>
    </xf>
    <xf numFmtId="0" fontId="1" fillId="6" borderId="3" xfId="2" applyFill="1" applyBorder="1" applyAlignment="1">
      <alignment horizontal="center"/>
    </xf>
    <xf numFmtId="0" fontId="1" fillId="6" borderId="17" xfId="2" applyFill="1" applyBorder="1" applyAlignment="1">
      <alignment horizontal="center"/>
    </xf>
    <xf numFmtId="4" fontId="28" fillId="6" borderId="3" xfId="2" applyNumberFormat="1" applyFont="1" applyFill="1" applyBorder="1" applyAlignment="1">
      <alignment horizontal="center" vertical="center" wrapText="1"/>
    </xf>
    <xf numFmtId="4" fontId="28" fillId="6" borderId="17" xfId="2" applyNumberFormat="1" applyFont="1" applyFill="1" applyBorder="1" applyAlignment="1">
      <alignment horizontal="center" vertical="center" wrapText="1"/>
    </xf>
    <xf numFmtId="0" fontId="1" fillId="0" borderId="3" xfId="2" applyBorder="1" applyAlignment="1">
      <alignment horizontal="center"/>
    </xf>
    <xf numFmtId="0" fontId="1" fillId="0" borderId="17" xfId="2" applyBorder="1" applyAlignment="1">
      <alignment horizontal="center"/>
    </xf>
    <xf numFmtId="0" fontId="35" fillId="0" borderId="8" xfId="2" applyFont="1" applyBorder="1" applyAlignment="1">
      <alignment horizontal="center" wrapText="1"/>
    </xf>
    <xf numFmtId="0" fontId="34" fillId="0" borderId="0" xfId="2" applyFont="1" applyAlignment="1">
      <alignment horizontal="center" wrapText="1"/>
    </xf>
    <xf numFmtId="0" fontId="28" fillId="0" borderId="4" xfId="2" applyFont="1" applyBorder="1" applyAlignment="1">
      <alignment horizontal="center" vertical="center" wrapText="1"/>
    </xf>
    <xf numFmtId="0" fontId="28" fillId="0" borderId="45" xfId="2" applyFont="1" applyBorder="1" applyAlignment="1">
      <alignment horizontal="center" vertical="center" wrapText="1"/>
    </xf>
    <xf numFmtId="0" fontId="28" fillId="0" borderId="37" xfId="2" applyFont="1" applyBorder="1" applyAlignment="1">
      <alignment horizontal="center" vertical="center" wrapText="1"/>
    </xf>
    <xf numFmtId="0" fontId="28" fillId="0" borderId="15" xfId="2" applyFont="1" applyBorder="1" applyAlignment="1">
      <alignment horizontal="center" vertical="center" wrapText="1"/>
    </xf>
    <xf numFmtId="0" fontId="28" fillId="0" borderId="14" xfId="2" applyFont="1" applyBorder="1" applyAlignment="1">
      <alignment horizontal="center" vertical="center" wrapText="1"/>
    </xf>
    <xf numFmtId="0" fontId="28" fillId="0" borderId="53" xfId="2" applyFont="1" applyBorder="1" applyAlignment="1">
      <alignment horizontal="center" vertical="center" wrapText="1"/>
    </xf>
    <xf numFmtId="0" fontId="28" fillId="0" borderId="58" xfId="2" applyFont="1" applyBorder="1" applyAlignment="1">
      <alignment horizontal="center" vertical="center" wrapText="1"/>
    </xf>
    <xf numFmtId="0" fontId="28" fillId="0" borderId="12" xfId="2" applyFont="1" applyBorder="1" applyAlignment="1">
      <alignment horizontal="center" vertical="center" wrapText="1"/>
    </xf>
    <xf numFmtId="0" fontId="28" fillId="0" borderId="16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53" xfId="2" applyFont="1" applyBorder="1" applyAlignment="1">
      <alignment horizontal="center" vertical="center" wrapText="1"/>
    </xf>
    <xf numFmtId="0" fontId="14" fillId="0" borderId="58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5" fillId="0" borderId="17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6" fillId="0" borderId="3" xfId="2" applyFont="1" applyBorder="1" applyAlignment="1">
      <alignment horizontal="center" vertical="center" wrapText="1"/>
    </xf>
    <xf numFmtId="0" fontId="36" fillId="0" borderId="17" xfId="2" applyFont="1" applyBorder="1" applyAlignment="1">
      <alignment horizontal="center" vertical="center" wrapText="1"/>
    </xf>
    <xf numFmtId="0" fontId="28" fillId="0" borderId="3" xfId="2" applyFont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center" wrapText="1"/>
    </xf>
    <xf numFmtId="0" fontId="28" fillId="0" borderId="17" xfId="2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textRotation="90" wrapText="1"/>
    </xf>
    <xf numFmtId="0" fontId="28" fillId="0" borderId="45" xfId="2" applyFont="1" applyBorder="1" applyAlignment="1">
      <alignment horizontal="center" vertical="center" textRotation="90" wrapText="1"/>
    </xf>
    <xf numFmtId="0" fontId="28" fillId="0" borderId="37" xfId="2" applyFont="1" applyBorder="1" applyAlignment="1">
      <alignment horizontal="center" vertical="center" textRotation="90" wrapText="1"/>
    </xf>
    <xf numFmtId="0" fontId="28" fillId="0" borderId="13" xfId="2" applyFont="1" applyBorder="1" applyAlignment="1">
      <alignment horizontal="center" vertical="center" wrapText="1"/>
    </xf>
    <xf numFmtId="0" fontId="28" fillId="0" borderId="8" xfId="2" applyFont="1" applyBorder="1" applyAlignment="1">
      <alignment horizontal="center" vertical="center" wrapText="1"/>
    </xf>
    <xf numFmtId="0" fontId="37" fillId="0" borderId="1" xfId="2" applyFont="1" applyBorder="1"/>
    <xf numFmtId="0" fontId="44" fillId="0" borderId="1" xfId="2" applyFont="1" applyBorder="1" applyAlignment="1">
      <alignment horizontal="center" vertical="top" wrapText="1"/>
    </xf>
    <xf numFmtId="165" fontId="48" fillId="0" borderId="57" xfId="2" applyNumberFormat="1" applyFont="1" applyBorder="1" applyAlignment="1">
      <alignment horizontal="center" vertical="center" wrapText="1"/>
    </xf>
    <xf numFmtId="165" fontId="48" fillId="0" borderId="34" xfId="2" applyNumberFormat="1" applyFont="1" applyBorder="1" applyAlignment="1">
      <alignment horizontal="center" vertical="center" wrapText="1"/>
    </xf>
    <xf numFmtId="165" fontId="48" fillId="0" borderId="59" xfId="2" applyNumberFormat="1" applyFont="1" applyBorder="1" applyAlignment="1">
      <alignment horizontal="center" vertical="center" wrapText="1"/>
    </xf>
    <xf numFmtId="2" fontId="47" fillId="0" borderId="57" xfId="2" applyNumberFormat="1" applyFont="1" applyBorder="1" applyAlignment="1">
      <alignment horizontal="center" vertical="center" wrapText="1"/>
    </xf>
    <xf numFmtId="0" fontId="47" fillId="0" borderId="59" xfId="2" applyFont="1" applyBorder="1" applyAlignment="1">
      <alignment horizontal="center" vertical="center" wrapText="1"/>
    </xf>
    <xf numFmtId="0" fontId="37" fillId="0" borderId="37" xfId="2" applyFont="1" applyBorder="1"/>
    <xf numFmtId="0" fontId="43" fillId="0" borderId="0" xfId="2" applyFont="1" applyAlignment="1">
      <alignment horizontal="right" vertical="center" wrapText="1"/>
    </xf>
    <xf numFmtId="0" fontId="44" fillId="0" borderId="0" xfId="2" applyFont="1" applyAlignment="1">
      <alignment horizontal="center" vertical="center" wrapText="1"/>
    </xf>
    <xf numFmtId="0" fontId="37" fillId="0" borderId="0" xfId="2" applyFont="1" applyAlignment="1">
      <alignment horizontal="center" vertical="center"/>
    </xf>
    <xf numFmtId="0" fontId="37" fillId="0" borderId="1" xfId="2" applyFont="1" applyBorder="1" applyAlignment="1">
      <alignment horizontal="center" vertical="top" wrapText="1"/>
    </xf>
    <xf numFmtId="0" fontId="44" fillId="0" borderId="3" xfId="2" applyFont="1" applyBorder="1" applyAlignment="1">
      <alignment horizontal="center" vertical="top" wrapText="1"/>
    </xf>
    <xf numFmtId="0" fontId="37" fillId="0" borderId="3" xfId="2" applyFont="1" applyBorder="1" applyAlignment="1">
      <alignment horizontal="center" vertical="top"/>
    </xf>
    <xf numFmtId="0" fontId="44" fillId="0" borderId="4" xfId="2" applyFont="1" applyBorder="1" applyAlignment="1">
      <alignment horizontal="center" vertical="top" wrapText="1"/>
    </xf>
    <xf numFmtId="0" fontId="44" fillId="0" borderId="37" xfId="2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3" fillId="0" borderId="1" xfId="0" applyFont="1" applyFill="1" applyBorder="1" applyAlignment="1">
      <alignment horizontal="left" vertical="center" wrapText="1" indent="1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33" fillId="0" borderId="1" xfId="0" applyFont="1" applyFill="1" applyBorder="1" applyAlignment="1">
      <alignment horizontal="left" vertical="center" wrapText="1" indent="2"/>
    </xf>
    <xf numFmtId="164" fontId="33" fillId="0" borderId="1" xfId="0" applyNumberFormat="1" applyFont="1" applyFill="1" applyBorder="1" applyAlignment="1">
      <alignment horizontal="left" vertical="center" wrapText="1"/>
    </xf>
    <xf numFmtId="49" fontId="33" fillId="0" borderId="12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/>
    </xf>
    <xf numFmtId="49" fontId="33" fillId="0" borderId="1" xfId="0" applyNumberFormat="1" applyFont="1" applyFill="1" applyBorder="1" applyAlignment="1">
      <alignment horizontal="center" wrapText="1"/>
    </xf>
    <xf numFmtId="4" fontId="33" fillId="0" borderId="1" xfId="0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 horizontal="left" wrapText="1" indent="2"/>
    </xf>
    <xf numFmtId="49" fontId="33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center" wrapText="1"/>
    </xf>
    <xf numFmtId="4" fontId="33" fillId="0" borderId="0" xfId="0" applyNumberFormat="1" applyFont="1" applyFill="1" applyAlignment="1">
      <alignment horizontal="right"/>
    </xf>
    <xf numFmtId="0" fontId="33" fillId="0" borderId="1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43" fillId="0" borderId="13" xfId="0" applyFont="1" applyFill="1" applyBorder="1"/>
    <xf numFmtId="0" fontId="43" fillId="0" borderId="14" xfId="0" applyFont="1" applyFill="1" applyBorder="1"/>
    <xf numFmtId="0" fontId="36" fillId="0" borderId="1" xfId="0" applyFont="1" applyFill="1" applyBorder="1" applyAlignment="1">
      <alignment horizontal="center"/>
    </xf>
    <xf numFmtId="0" fontId="43" fillId="0" borderId="0" xfId="0" applyFont="1" applyFill="1"/>
    <xf numFmtId="0" fontId="43" fillId="0" borderId="1" xfId="0" applyFont="1" applyFill="1" applyBorder="1"/>
    <xf numFmtId="0" fontId="43" fillId="0" borderId="12" xfId="0" applyFont="1" applyFill="1" applyBorder="1"/>
    <xf numFmtId="0" fontId="43" fillId="0" borderId="8" xfId="0" applyFont="1" applyFill="1" applyBorder="1"/>
    <xf numFmtId="0" fontId="43" fillId="0" borderId="16" xfId="0" applyFont="1" applyFill="1" applyBorder="1"/>
    <xf numFmtId="0" fontId="33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wrapText="1"/>
    </xf>
    <xf numFmtId="0" fontId="43" fillId="0" borderId="2" xfId="0" applyFont="1" applyFill="1" applyBorder="1" applyAlignment="1">
      <alignment horizontal="center" wrapText="1"/>
    </xf>
    <xf numFmtId="0" fontId="43" fillId="0" borderId="17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4" fontId="43" fillId="0" borderId="0" xfId="0" applyNumberFormat="1" applyFont="1" applyFill="1"/>
    <xf numFmtId="49" fontId="33" fillId="0" borderId="3" xfId="0" applyNumberFormat="1" applyFont="1" applyFill="1" applyBorder="1" applyAlignment="1">
      <alignment wrapText="1"/>
    </xf>
    <xf numFmtId="0" fontId="43" fillId="0" borderId="2" xfId="0" applyFont="1" applyFill="1" applyBorder="1" applyAlignment="1">
      <alignment wrapText="1"/>
    </xf>
    <xf numFmtId="0" fontId="43" fillId="0" borderId="17" xfId="0" applyFont="1" applyFill="1" applyBorder="1" applyAlignment="1">
      <alignment wrapText="1"/>
    </xf>
    <xf numFmtId="4" fontId="33" fillId="0" borderId="1" xfId="0" applyNumberFormat="1" applyFont="1" applyFill="1" applyBorder="1" applyAlignment="1">
      <alignment horizontal="center"/>
    </xf>
    <xf numFmtId="4" fontId="33" fillId="0" borderId="1" xfId="0" applyNumberFormat="1" applyFont="1" applyFill="1" applyBorder="1" applyAlignment="1">
      <alignment horizontal="center" wrapText="1"/>
    </xf>
    <xf numFmtId="49" fontId="33" fillId="0" borderId="3" xfId="0" applyNumberFormat="1" applyFont="1" applyFill="1" applyBorder="1"/>
    <xf numFmtId="0" fontId="43" fillId="0" borderId="2" xfId="0" applyFont="1" applyFill="1" applyBorder="1"/>
    <xf numFmtId="0" fontId="43" fillId="0" borderId="17" xfId="0" applyFont="1" applyFill="1" applyBorder="1"/>
    <xf numFmtId="49" fontId="33" fillId="0" borderId="3" xfId="0" applyNumberFormat="1" applyFont="1" applyFill="1" applyBorder="1" applyAlignment="1">
      <alignment horizontal="left"/>
    </xf>
    <xf numFmtId="0" fontId="43" fillId="0" borderId="2" xfId="0" applyFont="1" applyFill="1" applyBorder="1" applyAlignment="1">
      <alignment horizontal="left"/>
    </xf>
    <xf numFmtId="0" fontId="43" fillId="0" borderId="17" xfId="0" applyFont="1" applyFill="1" applyBorder="1" applyAlignment="1">
      <alignment horizontal="left"/>
    </xf>
  </cellXfs>
  <cellStyles count="5">
    <cellStyle name="Обычный" xfId="0" builtinId="0"/>
    <cellStyle name="Обычный 2" xfId="1" xr:uid="{00000000-0005-0000-0000-000001000000}"/>
    <cellStyle name="Обычный 3" xfId="2" xr:uid="{8942940A-6BE1-43BF-B0FA-F48B895C124E}"/>
    <cellStyle name="Обычный 4" xfId="3" xr:uid="{01576CC4-292E-4CAD-BEC2-7D109B031BDC}"/>
    <cellStyle name="Обычный 5" xfId="4" xr:uid="{A0F0BBEB-2981-426D-8232-5111370930E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opLeftCell="A6" zoomScale="95" zoomScaleNormal="95" workbookViewId="0">
      <selection activeCell="Q29" sqref="Q29"/>
    </sheetView>
  </sheetViews>
  <sheetFormatPr defaultRowHeight="12.75" x14ac:dyDescent="0.2"/>
  <cols>
    <col min="1" max="1" width="27.28515625" customWidth="1"/>
    <col min="2" max="2" width="20.42578125" customWidth="1"/>
    <col min="7" max="7" width="25.7109375" customWidth="1"/>
    <col min="8" max="8" width="24.85546875" customWidth="1"/>
    <col min="13" max="13" width="16.42578125" customWidth="1"/>
    <col min="14" max="14" width="13.5703125" customWidth="1"/>
    <col min="15" max="15" width="12.140625" customWidth="1"/>
  </cols>
  <sheetData>
    <row r="1" spans="1:17" ht="13.15" customHeight="1" x14ac:dyDescent="0.2">
      <c r="K1" s="423" t="s">
        <v>318</v>
      </c>
      <c r="L1" s="423"/>
      <c r="M1" s="423"/>
      <c r="N1" s="423"/>
      <c r="O1" s="423"/>
    </row>
    <row r="2" spans="1:17" ht="13.15" customHeight="1" x14ac:dyDescent="0.2">
      <c r="K2" s="423"/>
      <c r="L2" s="423"/>
      <c r="M2" s="423"/>
      <c r="N2" s="423"/>
      <c r="O2" s="423"/>
    </row>
    <row r="3" spans="1:17" x14ac:dyDescent="0.2">
      <c r="K3" s="264"/>
      <c r="L3" s="264"/>
      <c r="M3" s="264"/>
      <c r="N3" s="264"/>
      <c r="O3" s="264"/>
    </row>
    <row r="4" spans="1:17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413" t="s">
        <v>283</v>
      </c>
      <c r="L4" s="413"/>
      <c r="M4" s="413"/>
      <c r="N4" s="413"/>
      <c r="O4" s="414"/>
    </row>
    <row r="5" spans="1:17" ht="24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413"/>
      <c r="L5" s="413"/>
      <c r="M5" s="413"/>
      <c r="N5" s="413"/>
      <c r="O5" s="414"/>
    </row>
    <row r="6" spans="1:17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ht="12" customHeight="1" x14ac:dyDescent="0.2">
      <c r="A8" s="415" t="s">
        <v>280</v>
      </c>
      <c r="B8" s="415"/>
      <c r="C8" s="9"/>
      <c r="D8" s="9"/>
      <c r="E8" s="9"/>
      <c r="F8" s="9"/>
      <c r="G8" s="415"/>
      <c r="H8" s="415"/>
      <c r="I8" s="9"/>
      <c r="J8" s="9"/>
      <c r="K8" s="9"/>
      <c r="L8" s="9"/>
      <c r="M8" s="415" t="s">
        <v>285</v>
      </c>
      <c r="N8" s="415"/>
      <c r="O8" s="415"/>
    </row>
    <row r="9" spans="1:17" ht="26.25" customHeight="1" x14ac:dyDescent="0.2">
      <c r="A9" s="411" t="s">
        <v>662</v>
      </c>
      <c r="B9" s="412"/>
      <c r="C9" s="9"/>
      <c r="D9" s="9"/>
      <c r="E9" s="9"/>
      <c r="F9" s="9"/>
      <c r="G9" s="411"/>
      <c r="H9" s="412"/>
      <c r="I9" s="9"/>
      <c r="J9" s="9"/>
      <c r="K9" s="9"/>
      <c r="L9" s="9"/>
      <c r="M9" s="411" t="s">
        <v>662</v>
      </c>
      <c r="N9" s="412"/>
      <c r="O9" s="412"/>
    </row>
    <row r="10" spans="1:17" ht="15.75" x14ac:dyDescent="0.2">
      <c r="A10" s="416" t="s">
        <v>806</v>
      </c>
      <c r="B10" s="416"/>
      <c r="C10" s="9"/>
      <c r="D10" s="9"/>
      <c r="E10" s="9"/>
      <c r="F10" s="9"/>
      <c r="G10" s="415"/>
      <c r="H10" s="415"/>
      <c r="I10" s="9"/>
      <c r="J10" s="9"/>
      <c r="K10" s="9"/>
      <c r="L10" s="9"/>
      <c r="M10" s="416" t="s">
        <v>569</v>
      </c>
      <c r="N10" s="416"/>
      <c r="O10" s="416"/>
    </row>
    <row r="11" spans="1:17" ht="10.5" customHeight="1" x14ac:dyDescent="0.2">
      <c r="A11" s="417" t="s">
        <v>281</v>
      </c>
      <c r="B11" s="417"/>
      <c r="C11" s="9"/>
      <c r="D11" s="9"/>
      <c r="E11" s="9"/>
      <c r="F11" s="9"/>
      <c r="G11" s="418"/>
      <c r="H11" s="418"/>
      <c r="I11" s="9"/>
      <c r="J11" s="9"/>
      <c r="K11" s="9"/>
      <c r="L11" s="9"/>
      <c r="M11" s="418" t="s">
        <v>281</v>
      </c>
      <c r="N11" s="418"/>
      <c r="O11" s="418"/>
    </row>
    <row r="12" spans="1:17" ht="36" customHeight="1" x14ac:dyDescent="0.2">
      <c r="A12" s="419" t="s">
        <v>390</v>
      </c>
      <c r="B12" s="419"/>
      <c r="C12" s="9"/>
      <c r="D12" s="9"/>
      <c r="E12" s="9"/>
      <c r="F12" s="9"/>
      <c r="G12" s="419"/>
      <c r="H12" s="419"/>
      <c r="I12" s="9"/>
      <c r="J12" s="9"/>
      <c r="K12" s="9"/>
      <c r="L12" s="9"/>
      <c r="M12" s="415" t="s">
        <v>399</v>
      </c>
      <c r="N12" s="415"/>
      <c r="O12" s="415"/>
    </row>
    <row r="13" spans="1:17" x14ac:dyDescent="0.2">
      <c r="A13" s="418" t="s">
        <v>286</v>
      </c>
      <c r="B13" s="418"/>
      <c r="C13" s="9"/>
      <c r="D13" s="9"/>
      <c r="E13" s="9"/>
      <c r="F13" s="9"/>
      <c r="G13" s="418"/>
      <c r="H13" s="418"/>
      <c r="I13" s="9"/>
      <c r="J13" s="9"/>
      <c r="K13" s="9"/>
      <c r="L13" s="9"/>
      <c r="M13" s="418" t="s">
        <v>284</v>
      </c>
      <c r="N13" s="418"/>
      <c r="O13" s="418"/>
    </row>
    <row r="14" spans="1:17" x14ac:dyDescent="0.2">
      <c r="A14" s="418" t="s">
        <v>287</v>
      </c>
      <c r="B14" s="418"/>
      <c r="C14" s="9"/>
      <c r="D14" s="9"/>
      <c r="E14" s="9"/>
      <c r="F14" s="9"/>
      <c r="G14" s="418"/>
      <c r="H14" s="418"/>
      <c r="I14" s="9"/>
      <c r="J14" s="9"/>
      <c r="K14" s="9"/>
      <c r="L14" s="9"/>
      <c r="M14" s="418" t="s">
        <v>287</v>
      </c>
      <c r="N14" s="418"/>
      <c r="O14" s="418"/>
    </row>
    <row r="15" spans="1:17" x14ac:dyDescent="0.2">
      <c r="A15" s="417"/>
      <c r="B15" s="417"/>
      <c r="C15" s="9"/>
      <c r="D15" s="9"/>
      <c r="E15" s="9"/>
      <c r="F15" s="9"/>
      <c r="G15" s="417"/>
      <c r="H15" s="417"/>
      <c r="I15" s="9"/>
      <c r="J15" s="9"/>
      <c r="K15" s="9"/>
      <c r="L15" s="9"/>
      <c r="M15" s="9"/>
      <c r="N15" s="417"/>
      <c r="O15" s="417"/>
    </row>
    <row r="16" spans="1:17" ht="15.75" x14ac:dyDescent="0.2">
      <c r="A16" s="4" t="s">
        <v>290</v>
      </c>
      <c r="B16" s="293" t="s">
        <v>805</v>
      </c>
      <c r="C16" s="263"/>
      <c r="D16" s="9"/>
      <c r="E16" s="9"/>
      <c r="F16" s="9"/>
      <c r="G16" s="5"/>
      <c r="H16" s="376"/>
      <c r="I16" s="9"/>
      <c r="J16" s="9"/>
      <c r="K16" s="9"/>
      <c r="L16" s="5" t="s">
        <v>291</v>
      </c>
      <c r="M16" s="5"/>
      <c r="N16" s="377"/>
      <c r="O16" s="377" t="s">
        <v>616</v>
      </c>
      <c r="P16" s="379"/>
      <c r="Q16" s="7"/>
    </row>
    <row r="17" spans="1:15" x14ac:dyDescent="0.2">
      <c r="A17" s="5" t="s">
        <v>288</v>
      </c>
      <c r="B17" s="5" t="s">
        <v>289</v>
      </c>
      <c r="C17" s="9"/>
      <c r="D17" s="9"/>
      <c r="E17" s="9"/>
      <c r="F17" s="9"/>
      <c r="G17" s="5"/>
      <c r="H17" s="5"/>
      <c r="I17" s="9"/>
      <c r="J17" s="9"/>
      <c r="K17" s="9"/>
      <c r="L17" s="5" t="s">
        <v>288</v>
      </c>
      <c r="M17" s="5"/>
      <c r="N17" s="5"/>
      <c r="O17" s="5" t="s">
        <v>289</v>
      </c>
    </row>
    <row r="18" spans="1:1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2">
      <c r="A19" s="418" t="s">
        <v>809</v>
      </c>
      <c r="B19" s="417"/>
      <c r="C19" s="9"/>
      <c r="D19" s="9"/>
      <c r="E19" s="9"/>
      <c r="F19" s="9"/>
      <c r="G19" s="418"/>
      <c r="H19" s="417"/>
      <c r="I19" s="9"/>
      <c r="J19" s="9"/>
      <c r="K19" s="9"/>
      <c r="L19" s="9"/>
      <c r="M19" s="418" t="s">
        <v>809</v>
      </c>
      <c r="N19" s="417"/>
      <c r="O19" s="424"/>
    </row>
    <row r="20" spans="1:1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.75" x14ac:dyDescent="0.25">
      <c r="A23" s="425" t="s">
        <v>661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6"/>
    </row>
    <row r="24" spans="1:15" ht="15.75" x14ac:dyDescent="0.25">
      <c r="A24" s="425" t="s">
        <v>663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6" t="s">
        <v>292</v>
      </c>
    </row>
    <row r="25" spans="1:15" ht="13.5" thickBo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27"/>
    </row>
    <row r="26" spans="1:15" ht="18.75" x14ac:dyDescent="0.25">
      <c r="A26" s="7"/>
      <c r="B26" s="420"/>
      <c r="C26" s="420"/>
      <c r="D26" s="420"/>
      <c r="E26" s="421" t="s">
        <v>811</v>
      </c>
      <c r="F26" s="421"/>
      <c r="G26" s="421"/>
      <c r="H26" s="421"/>
      <c r="I26" s="7"/>
      <c r="J26" s="7"/>
      <c r="K26" s="7"/>
      <c r="L26" s="7"/>
      <c r="M26" s="7"/>
      <c r="N26" s="294" t="s">
        <v>293</v>
      </c>
      <c r="O26" s="295" t="s">
        <v>810</v>
      </c>
    </row>
    <row r="27" spans="1:15" ht="15.75" x14ac:dyDescent="0.25">
      <c r="A27" s="8" t="s">
        <v>294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94" t="s">
        <v>295</v>
      </c>
      <c r="O27" s="296"/>
    </row>
    <row r="28" spans="1:15" ht="15.75" x14ac:dyDescent="0.25">
      <c r="A28" s="8" t="s">
        <v>296</v>
      </c>
      <c r="B28" s="422" t="s">
        <v>391</v>
      </c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7"/>
      <c r="N28" s="294" t="s">
        <v>297</v>
      </c>
      <c r="O28" s="296" t="s">
        <v>393</v>
      </c>
    </row>
    <row r="29" spans="1:15" ht="15.7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94" t="s">
        <v>295</v>
      </c>
      <c r="O29" s="296" t="s">
        <v>394</v>
      </c>
    </row>
    <row r="30" spans="1:15" ht="18.600000000000001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94" t="s">
        <v>298</v>
      </c>
      <c r="O30" s="296" t="s">
        <v>395</v>
      </c>
    </row>
    <row r="31" spans="1:15" ht="15.75" x14ac:dyDescent="0.25">
      <c r="A31" s="8" t="s">
        <v>299</v>
      </c>
      <c r="B31" s="422" t="s">
        <v>392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7"/>
      <c r="N31" s="294" t="s">
        <v>300</v>
      </c>
      <c r="O31" s="296" t="s">
        <v>396</v>
      </c>
    </row>
    <row r="32" spans="1:15" ht="15.6" customHeight="1" thickBot="1" x14ac:dyDescent="0.3">
      <c r="A32" s="8" t="s">
        <v>319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94" t="s">
        <v>301</v>
      </c>
      <c r="O32" s="297" t="s">
        <v>397</v>
      </c>
    </row>
    <row r="33" spans="1:1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mergeCells count="36">
    <mergeCell ref="B26:D26"/>
    <mergeCell ref="E26:H26"/>
    <mergeCell ref="B28:L28"/>
    <mergeCell ref="B31:L31"/>
    <mergeCell ref="K1:O2"/>
    <mergeCell ref="A19:B19"/>
    <mergeCell ref="G19:H19"/>
    <mergeCell ref="M19:O19"/>
    <mergeCell ref="A23:N23"/>
    <mergeCell ref="A24:N24"/>
    <mergeCell ref="O24:O25"/>
    <mergeCell ref="A14:B14"/>
    <mergeCell ref="G14:H14"/>
    <mergeCell ref="M14:O14"/>
    <mergeCell ref="A15:B15"/>
    <mergeCell ref="G15:H15"/>
    <mergeCell ref="N15:O15"/>
    <mergeCell ref="A12:B12"/>
    <mergeCell ref="G12:H12"/>
    <mergeCell ref="A13:B13"/>
    <mergeCell ref="G13:H13"/>
    <mergeCell ref="M13:O13"/>
    <mergeCell ref="M12:O12"/>
    <mergeCell ref="A10:B10"/>
    <mergeCell ref="G10:H10"/>
    <mergeCell ref="M10:O10"/>
    <mergeCell ref="A11:B11"/>
    <mergeCell ref="G11:H11"/>
    <mergeCell ref="M11:O11"/>
    <mergeCell ref="M9:O9"/>
    <mergeCell ref="K4:O5"/>
    <mergeCell ref="A8:B8"/>
    <mergeCell ref="G8:H8"/>
    <mergeCell ref="M8:O8"/>
    <mergeCell ref="A9:B9"/>
    <mergeCell ref="G9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10F20-298E-4565-836A-8DF71357930F}">
  <dimension ref="A1:O391"/>
  <sheetViews>
    <sheetView topLeftCell="A364" zoomScale="70" zoomScaleNormal="70" workbookViewId="0">
      <selection activeCell="H381" sqref="H381"/>
    </sheetView>
  </sheetViews>
  <sheetFormatPr defaultRowHeight="13.15" customHeight="1" x14ac:dyDescent="0.2"/>
  <cols>
    <col min="1" max="1" width="40.7109375" customWidth="1"/>
    <col min="2" max="2" width="12.7109375" customWidth="1"/>
    <col min="3" max="6" width="15.7109375" customWidth="1"/>
    <col min="7" max="7" width="22.7109375" customWidth="1"/>
    <col min="8" max="8" width="40.5703125" customWidth="1"/>
    <col min="9" max="9" width="22.7109375" customWidth="1"/>
    <col min="10" max="10" width="16.7109375" customWidth="1"/>
    <col min="11" max="15" width="15.7109375" customWidth="1"/>
  </cols>
  <sheetData>
    <row r="1" spans="1:15" ht="12.75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25" x14ac:dyDescent="0.2">
      <c r="A2" s="433" t="s">
        <v>282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5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">
      <c r="A4" s="432" t="s">
        <v>0</v>
      </c>
      <c r="B4" s="432" t="s">
        <v>1</v>
      </c>
      <c r="C4" s="432" t="s">
        <v>743</v>
      </c>
      <c r="D4" s="432" t="s">
        <v>2</v>
      </c>
      <c r="E4" s="432" t="s">
        <v>3</v>
      </c>
      <c r="F4" s="432" t="s">
        <v>4</v>
      </c>
      <c r="G4" s="432" t="s">
        <v>5</v>
      </c>
      <c r="H4" s="432" t="s">
        <v>6</v>
      </c>
      <c r="I4" s="432" t="s">
        <v>7</v>
      </c>
      <c r="J4" s="432" t="s">
        <v>8</v>
      </c>
      <c r="K4" s="435" t="s">
        <v>9</v>
      </c>
      <c r="L4" s="435" t="s">
        <v>10</v>
      </c>
      <c r="M4" s="435" t="s">
        <v>305</v>
      </c>
      <c r="N4" s="435"/>
      <c r="O4" s="435"/>
    </row>
    <row r="5" spans="1:15" ht="71.099999999999994" customHeight="1" x14ac:dyDescent="0.2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380" t="s">
        <v>572</v>
      </c>
      <c r="N5" s="380" t="s">
        <v>573</v>
      </c>
      <c r="O5" s="380" t="s">
        <v>574</v>
      </c>
    </row>
    <row r="6" spans="1:15" s="7" customFormat="1" ht="33.75" customHeight="1" x14ac:dyDescent="0.25">
      <c r="A6" s="381" t="s">
        <v>796</v>
      </c>
      <c r="B6" s="382" t="s">
        <v>302</v>
      </c>
      <c r="C6" s="383" t="s">
        <v>303</v>
      </c>
      <c r="D6" s="383" t="s">
        <v>303</v>
      </c>
      <c r="E6" s="383" t="s">
        <v>303</v>
      </c>
      <c r="F6" s="383" t="s">
        <v>303</v>
      </c>
      <c r="G6" s="383" t="s">
        <v>303</v>
      </c>
      <c r="H6" s="383" t="s">
        <v>303</v>
      </c>
      <c r="I6" s="383" t="s">
        <v>303</v>
      </c>
      <c r="J6" s="383" t="s">
        <v>303</v>
      </c>
      <c r="K6" s="383" t="s">
        <v>303</v>
      </c>
      <c r="L6" s="383" t="s">
        <v>303</v>
      </c>
      <c r="M6" s="384">
        <f>M9+M10+M14+M15+M11+M12+M13</f>
        <v>1199686.58</v>
      </c>
      <c r="N6" s="384">
        <v>0</v>
      </c>
      <c r="O6" s="384">
        <v>0</v>
      </c>
    </row>
    <row r="7" spans="1:15" s="7" customFormat="1" ht="15.75" x14ac:dyDescent="0.25">
      <c r="A7" s="385" t="s">
        <v>25</v>
      </c>
      <c r="B7" s="386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8"/>
      <c r="N7" s="389"/>
      <c r="O7" s="389"/>
    </row>
    <row r="8" spans="1:15" s="7" customFormat="1" ht="31.5" x14ac:dyDescent="0.25">
      <c r="A8" s="390" t="s">
        <v>793</v>
      </c>
      <c r="B8" s="386"/>
      <c r="C8" s="387" t="s">
        <v>303</v>
      </c>
      <c r="D8" s="387" t="s">
        <v>303</v>
      </c>
      <c r="E8" s="387" t="s">
        <v>303</v>
      </c>
      <c r="F8" s="387" t="s">
        <v>22</v>
      </c>
      <c r="G8" s="387" t="s">
        <v>303</v>
      </c>
      <c r="H8" s="387" t="s">
        <v>303</v>
      </c>
      <c r="I8" s="391" t="s">
        <v>781</v>
      </c>
      <c r="J8" s="387" t="s">
        <v>24</v>
      </c>
      <c r="K8" s="387" t="s">
        <v>303</v>
      </c>
      <c r="L8" s="387" t="s">
        <v>303</v>
      </c>
      <c r="M8" s="388">
        <v>0</v>
      </c>
      <c r="N8" s="389" t="s">
        <v>303</v>
      </c>
      <c r="O8" s="392" t="s">
        <v>303</v>
      </c>
    </row>
    <row r="9" spans="1:15" s="7" customFormat="1" ht="31.5" x14ac:dyDescent="0.25">
      <c r="A9" s="390" t="s">
        <v>793</v>
      </c>
      <c r="B9" s="386"/>
      <c r="C9" s="387"/>
      <c r="D9" s="387"/>
      <c r="E9" s="387" t="s">
        <v>303</v>
      </c>
      <c r="F9" s="387" t="s">
        <v>31</v>
      </c>
      <c r="G9" s="387" t="s">
        <v>303</v>
      </c>
      <c r="H9" s="387" t="s">
        <v>303</v>
      </c>
      <c r="I9" s="391" t="s">
        <v>781</v>
      </c>
      <c r="J9" s="387" t="s">
        <v>24</v>
      </c>
      <c r="K9" s="387" t="s">
        <v>303</v>
      </c>
      <c r="L9" s="387" t="s">
        <v>303</v>
      </c>
      <c r="M9" s="388">
        <v>228473.85</v>
      </c>
      <c r="N9" s="389" t="s">
        <v>303</v>
      </c>
      <c r="O9" s="393" t="s">
        <v>303</v>
      </c>
    </row>
    <row r="10" spans="1:15" s="7" customFormat="1" ht="31.5" x14ac:dyDescent="0.25">
      <c r="A10" s="390" t="s">
        <v>795</v>
      </c>
      <c r="B10" s="386"/>
      <c r="C10" s="387" t="s">
        <v>303</v>
      </c>
      <c r="D10" s="387" t="s">
        <v>303</v>
      </c>
      <c r="E10" s="387" t="s">
        <v>303</v>
      </c>
      <c r="F10" s="387" t="s">
        <v>31</v>
      </c>
      <c r="G10" s="387" t="s">
        <v>303</v>
      </c>
      <c r="H10" s="387" t="s">
        <v>303</v>
      </c>
      <c r="I10" s="391" t="s">
        <v>780</v>
      </c>
      <c r="J10" s="387" t="s">
        <v>24</v>
      </c>
      <c r="K10" s="387" t="s">
        <v>303</v>
      </c>
      <c r="L10" s="387" t="s">
        <v>303</v>
      </c>
      <c r="M10" s="388">
        <v>148938.57999999999</v>
      </c>
      <c r="N10" s="389" t="s">
        <v>303</v>
      </c>
      <c r="O10" s="393" t="s">
        <v>303</v>
      </c>
    </row>
    <row r="11" spans="1:15" s="7" customFormat="1" ht="31.5" x14ac:dyDescent="0.25">
      <c r="A11" s="390" t="s">
        <v>793</v>
      </c>
      <c r="B11" s="386"/>
      <c r="C11" s="387"/>
      <c r="D11" s="387"/>
      <c r="E11" s="387" t="s">
        <v>303</v>
      </c>
      <c r="F11" s="387" t="s">
        <v>54</v>
      </c>
      <c r="G11" s="387" t="s">
        <v>303</v>
      </c>
      <c r="H11" s="387" t="s">
        <v>303</v>
      </c>
      <c r="I11" s="391" t="s">
        <v>781</v>
      </c>
      <c r="J11" s="387" t="s">
        <v>24</v>
      </c>
      <c r="K11" s="387" t="s">
        <v>303</v>
      </c>
      <c r="L11" s="387" t="s">
        <v>303</v>
      </c>
      <c r="M11" s="388">
        <v>0</v>
      </c>
      <c r="N11" s="389" t="s">
        <v>303</v>
      </c>
      <c r="O11" s="393" t="s">
        <v>303</v>
      </c>
    </row>
    <row r="12" spans="1:15" s="7" customFormat="1" ht="31.5" x14ac:dyDescent="0.25">
      <c r="A12" s="390" t="s">
        <v>793</v>
      </c>
      <c r="B12" s="386"/>
      <c r="C12" s="387"/>
      <c r="D12" s="387"/>
      <c r="E12" s="387" t="s">
        <v>303</v>
      </c>
      <c r="F12" s="387" t="s">
        <v>69</v>
      </c>
      <c r="G12" s="387" t="s">
        <v>303</v>
      </c>
      <c r="H12" s="387" t="s">
        <v>303</v>
      </c>
      <c r="I12" s="391" t="s">
        <v>781</v>
      </c>
      <c r="J12" s="387" t="s">
        <v>24</v>
      </c>
      <c r="K12" s="387" t="s">
        <v>303</v>
      </c>
      <c r="L12" s="387" t="s">
        <v>303</v>
      </c>
      <c r="M12" s="388">
        <v>7519.1</v>
      </c>
      <c r="N12" s="389" t="s">
        <v>303</v>
      </c>
      <c r="O12" s="393" t="s">
        <v>303</v>
      </c>
    </row>
    <row r="13" spans="1:15" s="7" customFormat="1" ht="31.5" x14ac:dyDescent="0.25">
      <c r="A13" s="390" t="s">
        <v>793</v>
      </c>
      <c r="B13" s="386"/>
      <c r="C13" s="387"/>
      <c r="D13" s="387"/>
      <c r="E13" s="387" t="s">
        <v>303</v>
      </c>
      <c r="F13" s="387" t="s">
        <v>794</v>
      </c>
      <c r="G13" s="387" t="s">
        <v>303</v>
      </c>
      <c r="H13" s="387" t="s">
        <v>303</v>
      </c>
      <c r="I13" s="391" t="s">
        <v>781</v>
      </c>
      <c r="J13" s="387" t="s">
        <v>24</v>
      </c>
      <c r="K13" s="387" t="s">
        <v>303</v>
      </c>
      <c r="L13" s="387" t="s">
        <v>303</v>
      </c>
      <c r="M13" s="388">
        <v>0</v>
      </c>
      <c r="N13" s="389" t="s">
        <v>303</v>
      </c>
      <c r="O13" s="393" t="s">
        <v>303</v>
      </c>
    </row>
    <row r="14" spans="1:15" s="7" customFormat="1" ht="31.5" x14ac:dyDescent="0.25">
      <c r="A14" s="390" t="s">
        <v>793</v>
      </c>
      <c r="B14" s="386"/>
      <c r="C14" s="387"/>
      <c r="D14" s="387"/>
      <c r="E14" s="387" t="s">
        <v>303</v>
      </c>
      <c r="F14" s="387" t="s">
        <v>102</v>
      </c>
      <c r="G14" s="387" t="s">
        <v>303</v>
      </c>
      <c r="H14" s="387" t="s">
        <v>303</v>
      </c>
      <c r="I14" s="391" t="s">
        <v>781</v>
      </c>
      <c r="J14" s="387" t="s">
        <v>24</v>
      </c>
      <c r="K14" s="387" t="s">
        <v>303</v>
      </c>
      <c r="L14" s="387" t="s">
        <v>303</v>
      </c>
      <c r="M14" s="388">
        <v>0</v>
      </c>
      <c r="N14" s="389" t="s">
        <v>303</v>
      </c>
      <c r="O14" s="393" t="s">
        <v>303</v>
      </c>
    </row>
    <row r="15" spans="1:15" s="7" customFormat="1" ht="94.5" x14ac:dyDescent="0.25">
      <c r="A15" s="390" t="s">
        <v>792</v>
      </c>
      <c r="B15" s="386"/>
      <c r="C15" s="387" t="s">
        <v>303</v>
      </c>
      <c r="D15" s="387" t="s">
        <v>303</v>
      </c>
      <c r="E15" s="387" t="s">
        <v>303</v>
      </c>
      <c r="F15" s="387" t="s">
        <v>31</v>
      </c>
      <c r="G15" s="387" t="s">
        <v>779</v>
      </c>
      <c r="H15" s="387" t="s">
        <v>303</v>
      </c>
      <c r="I15" s="391" t="s">
        <v>16</v>
      </c>
      <c r="J15" s="387" t="s">
        <v>37</v>
      </c>
      <c r="K15" s="387" t="s">
        <v>303</v>
      </c>
      <c r="L15" s="387" t="s">
        <v>303</v>
      </c>
      <c r="M15" s="388">
        <f>92346.96+722408.09</f>
        <v>814755.04999999993</v>
      </c>
      <c r="N15" s="388">
        <v>0</v>
      </c>
      <c r="O15" s="388">
        <v>0</v>
      </c>
    </row>
    <row r="16" spans="1:15" s="7" customFormat="1" ht="36" customHeight="1" x14ac:dyDescent="0.25">
      <c r="A16" s="394" t="s">
        <v>744</v>
      </c>
      <c r="B16" s="395" t="s">
        <v>304</v>
      </c>
      <c r="C16" s="396" t="s">
        <v>303</v>
      </c>
      <c r="D16" s="396" t="s">
        <v>303</v>
      </c>
      <c r="E16" s="396" t="s">
        <v>303</v>
      </c>
      <c r="F16" s="396" t="s">
        <v>303</v>
      </c>
      <c r="G16" s="396" t="s">
        <v>303</v>
      </c>
      <c r="H16" s="396" t="s">
        <v>303</v>
      </c>
      <c r="I16" s="396" t="s">
        <v>303</v>
      </c>
      <c r="J16" s="396" t="s">
        <v>303</v>
      </c>
      <c r="K16" s="396" t="s">
        <v>303</v>
      </c>
      <c r="L16" s="396" t="s">
        <v>303</v>
      </c>
      <c r="M16" s="388">
        <v>0</v>
      </c>
      <c r="N16" s="388">
        <v>0</v>
      </c>
      <c r="O16" s="388">
        <v>0</v>
      </c>
    </row>
    <row r="17" spans="1:15" s="7" customFormat="1" ht="15.75" x14ac:dyDescent="0.25">
      <c r="A17" s="385" t="s">
        <v>25</v>
      </c>
      <c r="B17" s="397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88"/>
      <c r="N17" s="388"/>
      <c r="O17" s="388"/>
    </row>
    <row r="18" spans="1:15" s="7" customFormat="1" ht="31.5" x14ac:dyDescent="0.25">
      <c r="A18" s="390" t="s">
        <v>793</v>
      </c>
      <c r="B18" s="386"/>
      <c r="C18" s="387" t="s">
        <v>303</v>
      </c>
      <c r="D18" s="387" t="s">
        <v>303</v>
      </c>
      <c r="E18" s="387" t="s">
        <v>303</v>
      </c>
      <c r="F18" s="387" t="s">
        <v>22</v>
      </c>
      <c r="G18" s="387" t="s">
        <v>303</v>
      </c>
      <c r="H18" s="387" t="s">
        <v>303</v>
      </c>
      <c r="I18" s="391" t="s">
        <v>781</v>
      </c>
      <c r="J18" s="387" t="s">
        <v>24</v>
      </c>
      <c r="K18" s="387" t="s">
        <v>303</v>
      </c>
      <c r="L18" s="387" t="s">
        <v>303</v>
      </c>
      <c r="M18" s="388">
        <v>0</v>
      </c>
      <c r="N18" s="389" t="s">
        <v>303</v>
      </c>
      <c r="O18" s="392" t="s">
        <v>303</v>
      </c>
    </row>
    <row r="19" spans="1:15" s="7" customFormat="1" ht="31.5" x14ac:dyDescent="0.25">
      <c r="A19" s="390" t="s">
        <v>793</v>
      </c>
      <c r="B19" s="386"/>
      <c r="C19" s="387"/>
      <c r="D19" s="387"/>
      <c r="E19" s="387" t="s">
        <v>303</v>
      </c>
      <c r="F19" s="387" t="s">
        <v>31</v>
      </c>
      <c r="G19" s="387" t="s">
        <v>303</v>
      </c>
      <c r="H19" s="387" t="s">
        <v>303</v>
      </c>
      <c r="I19" s="391" t="s">
        <v>781</v>
      </c>
      <c r="J19" s="387" t="s">
        <v>24</v>
      </c>
      <c r="K19" s="387" t="s">
        <v>303</v>
      </c>
      <c r="L19" s="387" t="s">
        <v>303</v>
      </c>
      <c r="M19" s="388">
        <v>0</v>
      </c>
      <c r="N19" s="389" t="s">
        <v>303</v>
      </c>
      <c r="O19" s="393" t="s">
        <v>303</v>
      </c>
    </row>
    <row r="20" spans="1:15" s="7" customFormat="1" ht="31.5" x14ac:dyDescent="0.25">
      <c r="A20" s="390" t="s">
        <v>795</v>
      </c>
      <c r="B20" s="386"/>
      <c r="C20" s="387" t="s">
        <v>303</v>
      </c>
      <c r="D20" s="387" t="s">
        <v>303</v>
      </c>
      <c r="E20" s="387" t="s">
        <v>303</v>
      </c>
      <c r="F20" s="387" t="s">
        <v>31</v>
      </c>
      <c r="G20" s="387" t="s">
        <v>303</v>
      </c>
      <c r="H20" s="387" t="s">
        <v>303</v>
      </c>
      <c r="I20" s="391" t="s">
        <v>780</v>
      </c>
      <c r="J20" s="387" t="s">
        <v>24</v>
      </c>
      <c r="K20" s="387" t="s">
        <v>303</v>
      </c>
      <c r="L20" s="387" t="s">
        <v>303</v>
      </c>
      <c r="M20" s="388">
        <v>0</v>
      </c>
      <c r="N20" s="389" t="s">
        <v>303</v>
      </c>
      <c r="O20" s="393" t="s">
        <v>303</v>
      </c>
    </row>
    <row r="21" spans="1:15" s="7" customFormat="1" ht="31.5" x14ac:dyDescent="0.25">
      <c r="A21" s="390" t="s">
        <v>793</v>
      </c>
      <c r="B21" s="386"/>
      <c r="C21" s="387"/>
      <c r="D21" s="387"/>
      <c r="E21" s="387" t="s">
        <v>303</v>
      </c>
      <c r="F21" s="387" t="s">
        <v>54</v>
      </c>
      <c r="G21" s="387" t="s">
        <v>303</v>
      </c>
      <c r="H21" s="387" t="s">
        <v>303</v>
      </c>
      <c r="I21" s="391" t="s">
        <v>781</v>
      </c>
      <c r="J21" s="387" t="s">
        <v>24</v>
      </c>
      <c r="K21" s="387" t="s">
        <v>303</v>
      </c>
      <c r="L21" s="387" t="s">
        <v>303</v>
      </c>
      <c r="M21" s="388">
        <v>0</v>
      </c>
      <c r="N21" s="389" t="s">
        <v>303</v>
      </c>
      <c r="O21" s="393" t="s">
        <v>303</v>
      </c>
    </row>
    <row r="22" spans="1:15" s="7" customFormat="1" ht="31.5" x14ac:dyDescent="0.25">
      <c r="A22" s="390" t="s">
        <v>793</v>
      </c>
      <c r="B22" s="386"/>
      <c r="C22" s="387"/>
      <c r="D22" s="387"/>
      <c r="E22" s="387" t="s">
        <v>303</v>
      </c>
      <c r="F22" s="387" t="s">
        <v>69</v>
      </c>
      <c r="G22" s="387" t="s">
        <v>303</v>
      </c>
      <c r="H22" s="387" t="s">
        <v>303</v>
      </c>
      <c r="I22" s="391" t="s">
        <v>781</v>
      </c>
      <c r="J22" s="387" t="s">
        <v>24</v>
      </c>
      <c r="K22" s="387" t="s">
        <v>303</v>
      </c>
      <c r="L22" s="387" t="s">
        <v>303</v>
      </c>
      <c r="M22" s="388">
        <v>0</v>
      </c>
      <c r="N22" s="389" t="s">
        <v>303</v>
      </c>
      <c r="O22" s="393" t="s">
        <v>303</v>
      </c>
    </row>
    <row r="23" spans="1:15" s="7" customFormat="1" ht="31.5" x14ac:dyDescent="0.25">
      <c r="A23" s="390" t="s">
        <v>793</v>
      </c>
      <c r="B23" s="386"/>
      <c r="C23" s="387"/>
      <c r="D23" s="387"/>
      <c r="E23" s="387" t="s">
        <v>303</v>
      </c>
      <c r="F23" s="387" t="s">
        <v>794</v>
      </c>
      <c r="G23" s="387" t="s">
        <v>303</v>
      </c>
      <c r="H23" s="387" t="s">
        <v>303</v>
      </c>
      <c r="I23" s="391" t="s">
        <v>781</v>
      </c>
      <c r="J23" s="387" t="s">
        <v>24</v>
      </c>
      <c r="K23" s="387" t="s">
        <v>303</v>
      </c>
      <c r="L23" s="387" t="s">
        <v>303</v>
      </c>
      <c r="M23" s="388">
        <v>0</v>
      </c>
      <c r="N23" s="389" t="s">
        <v>303</v>
      </c>
      <c r="O23" s="393" t="s">
        <v>303</v>
      </c>
    </row>
    <row r="24" spans="1:15" s="7" customFormat="1" ht="31.5" x14ac:dyDescent="0.25">
      <c r="A24" s="390" t="s">
        <v>793</v>
      </c>
      <c r="B24" s="386"/>
      <c r="C24" s="387"/>
      <c r="D24" s="387"/>
      <c r="E24" s="387" t="s">
        <v>303</v>
      </c>
      <c r="F24" s="387" t="s">
        <v>102</v>
      </c>
      <c r="G24" s="387" t="s">
        <v>303</v>
      </c>
      <c r="H24" s="387" t="s">
        <v>303</v>
      </c>
      <c r="I24" s="391" t="s">
        <v>781</v>
      </c>
      <c r="J24" s="387" t="s">
        <v>24</v>
      </c>
      <c r="K24" s="387" t="s">
        <v>303</v>
      </c>
      <c r="L24" s="387" t="s">
        <v>303</v>
      </c>
      <c r="M24" s="388">
        <v>0</v>
      </c>
      <c r="N24" s="389" t="s">
        <v>303</v>
      </c>
      <c r="O24" s="393" t="s">
        <v>303</v>
      </c>
    </row>
    <row r="25" spans="1:15" s="7" customFormat="1" ht="94.5" customHeight="1" x14ac:dyDescent="0.25">
      <c r="A25" s="390" t="s">
        <v>792</v>
      </c>
      <c r="B25" s="386"/>
      <c r="C25" s="387" t="s">
        <v>303</v>
      </c>
      <c r="D25" s="387" t="s">
        <v>303</v>
      </c>
      <c r="E25" s="387" t="s">
        <v>303</v>
      </c>
      <c r="F25" s="387" t="s">
        <v>31</v>
      </c>
      <c r="G25" s="387" t="s">
        <v>779</v>
      </c>
      <c r="H25" s="387" t="s">
        <v>303</v>
      </c>
      <c r="I25" s="391" t="s">
        <v>16</v>
      </c>
      <c r="J25" s="387" t="s">
        <v>37</v>
      </c>
      <c r="K25" s="387" t="s">
        <v>303</v>
      </c>
      <c r="L25" s="387" t="s">
        <v>303</v>
      </c>
      <c r="M25" s="388">
        <v>0</v>
      </c>
      <c r="N25" s="388">
        <v>0</v>
      </c>
      <c r="O25" s="388">
        <v>0</v>
      </c>
    </row>
    <row r="26" spans="1:15" s="563" customFormat="1" ht="28.5" customHeight="1" x14ac:dyDescent="0.2">
      <c r="A26" s="558" t="s">
        <v>11</v>
      </c>
      <c r="B26" s="559" t="s">
        <v>12</v>
      </c>
      <c r="C26" s="560" t="s">
        <v>13</v>
      </c>
      <c r="D26" s="560"/>
      <c r="E26" s="560" t="s">
        <v>13</v>
      </c>
      <c r="F26" s="560" t="s">
        <v>13</v>
      </c>
      <c r="G26" s="560" t="s">
        <v>14</v>
      </c>
      <c r="H26" s="561" t="s">
        <v>15</v>
      </c>
      <c r="I26" s="560" t="s">
        <v>16</v>
      </c>
      <c r="J26" s="560" t="s">
        <v>17</v>
      </c>
      <c r="K26" s="560" t="s">
        <v>199</v>
      </c>
      <c r="L26" s="560" t="s">
        <v>18</v>
      </c>
      <c r="M26" s="562">
        <f>M33+M34+M35+M45+M39+M63</f>
        <v>56504748.259999998</v>
      </c>
      <c r="N26" s="562">
        <f>N33+N34+N35+N45</f>
        <v>59131100</v>
      </c>
      <c r="O26" s="562">
        <f>O33+O34+O35+O45</f>
        <v>60439500</v>
      </c>
    </row>
    <row r="27" spans="1:15" s="563" customFormat="1" ht="14.25" customHeight="1" x14ac:dyDescent="0.2">
      <c r="A27" s="564" t="s">
        <v>19</v>
      </c>
      <c r="B27" s="565"/>
      <c r="C27" s="566"/>
      <c r="D27" s="566"/>
      <c r="E27" s="566"/>
      <c r="F27" s="566"/>
      <c r="G27" s="566"/>
      <c r="H27" s="567"/>
      <c r="I27" s="566"/>
      <c r="J27" s="566"/>
      <c r="K27" s="566"/>
      <c r="L27" s="566"/>
      <c r="M27" s="568"/>
      <c r="N27" s="568"/>
      <c r="O27" s="568"/>
    </row>
    <row r="28" spans="1:15" s="569" customFormat="1" ht="28.5" customHeight="1" x14ac:dyDescent="0.2">
      <c r="A28" s="564" t="s">
        <v>20</v>
      </c>
      <c r="B28" s="565" t="s">
        <v>21</v>
      </c>
      <c r="C28" s="566" t="s">
        <v>22</v>
      </c>
      <c r="D28" s="566"/>
      <c r="E28" s="566" t="s">
        <v>13</v>
      </c>
      <c r="F28" s="566" t="s">
        <v>22</v>
      </c>
      <c r="G28" s="566" t="s">
        <v>14</v>
      </c>
      <c r="H28" s="567" t="s">
        <v>15</v>
      </c>
      <c r="I28" s="566" t="s">
        <v>23</v>
      </c>
      <c r="J28" s="566" t="s">
        <v>24</v>
      </c>
      <c r="K28" s="566" t="s">
        <v>199</v>
      </c>
      <c r="L28" s="566" t="s">
        <v>18</v>
      </c>
      <c r="M28" s="568">
        <v>0</v>
      </c>
      <c r="N28" s="568">
        <v>0</v>
      </c>
      <c r="O28" s="568">
        <v>0</v>
      </c>
    </row>
    <row r="29" spans="1:15" s="569" customFormat="1" ht="14.25" customHeight="1" x14ac:dyDescent="0.2">
      <c r="A29" s="570" t="s">
        <v>25</v>
      </c>
      <c r="B29" s="565"/>
      <c r="C29" s="566"/>
      <c r="D29" s="566"/>
      <c r="E29" s="566"/>
      <c r="F29" s="566"/>
      <c r="G29" s="566"/>
      <c r="H29" s="567"/>
      <c r="I29" s="566"/>
      <c r="J29" s="566"/>
      <c r="K29" s="566"/>
      <c r="L29" s="566"/>
      <c r="M29" s="568"/>
      <c r="N29" s="568"/>
      <c r="O29" s="568"/>
    </row>
    <row r="30" spans="1:15" s="569" customFormat="1" ht="28.5" customHeight="1" x14ac:dyDescent="0.2">
      <c r="A30" s="570" t="s">
        <v>26</v>
      </c>
      <c r="B30" s="565" t="s">
        <v>27</v>
      </c>
      <c r="C30" s="566" t="s">
        <v>22</v>
      </c>
      <c r="D30" s="566"/>
      <c r="E30" s="566" t="s">
        <v>28</v>
      </c>
      <c r="F30" s="566" t="s">
        <v>22</v>
      </c>
      <c r="G30" s="566" t="s">
        <v>14</v>
      </c>
      <c r="H30" s="567" t="s">
        <v>15</v>
      </c>
      <c r="I30" s="566" t="s">
        <v>23</v>
      </c>
      <c r="J30" s="566" t="s">
        <v>24</v>
      </c>
      <c r="K30" s="566" t="s">
        <v>199</v>
      </c>
      <c r="L30" s="566" t="s">
        <v>18</v>
      </c>
      <c r="M30" s="568">
        <v>0</v>
      </c>
      <c r="N30" s="568">
        <v>0</v>
      </c>
      <c r="O30" s="568">
        <v>0</v>
      </c>
    </row>
    <row r="31" spans="1:15" s="569" customFormat="1" ht="49.5" customHeight="1" x14ac:dyDescent="0.2">
      <c r="A31" s="564" t="s">
        <v>29</v>
      </c>
      <c r="B31" s="565" t="s">
        <v>30</v>
      </c>
      <c r="C31" s="566" t="s">
        <v>31</v>
      </c>
      <c r="D31" s="566"/>
      <c r="E31" s="566" t="s">
        <v>13</v>
      </c>
      <c r="F31" s="566" t="s">
        <v>31</v>
      </c>
      <c r="G31" s="566" t="s">
        <v>14</v>
      </c>
      <c r="H31" s="567" t="s">
        <v>15</v>
      </c>
      <c r="I31" s="566" t="s">
        <v>16</v>
      </c>
      <c r="J31" s="566" t="s">
        <v>17</v>
      </c>
      <c r="K31" s="566" t="s">
        <v>199</v>
      </c>
      <c r="L31" s="566" t="s">
        <v>18</v>
      </c>
      <c r="M31" s="568">
        <f>M33+M34+M35</f>
        <v>56054200</v>
      </c>
      <c r="N31" s="568">
        <f>N33+N34+N35</f>
        <v>58981100</v>
      </c>
      <c r="O31" s="568">
        <f>O33+O34+O35</f>
        <v>60289500</v>
      </c>
    </row>
    <row r="32" spans="1:15" s="569" customFormat="1" ht="14.25" customHeight="1" x14ac:dyDescent="0.2">
      <c r="A32" s="570" t="s">
        <v>25</v>
      </c>
      <c r="B32" s="565"/>
      <c r="C32" s="566"/>
      <c r="D32" s="566"/>
      <c r="E32" s="566"/>
      <c r="F32" s="566"/>
      <c r="G32" s="566"/>
      <c r="H32" s="567"/>
      <c r="I32" s="566"/>
      <c r="J32" s="566"/>
      <c r="K32" s="566"/>
      <c r="L32" s="566"/>
      <c r="M32" s="568"/>
      <c r="N32" s="568"/>
      <c r="O32" s="568"/>
    </row>
    <row r="33" spans="1:15" s="569" customFormat="1" ht="102.75" customHeight="1" x14ac:dyDescent="0.2">
      <c r="A33" s="570" t="s">
        <v>32</v>
      </c>
      <c r="B33" s="565" t="s">
        <v>33</v>
      </c>
      <c r="C33" s="566" t="s">
        <v>31</v>
      </c>
      <c r="D33" s="566"/>
      <c r="E33" s="566" t="s">
        <v>34</v>
      </c>
      <c r="F33" s="566" t="s">
        <v>31</v>
      </c>
      <c r="G33" s="566" t="s">
        <v>35</v>
      </c>
      <c r="H33" s="567" t="s">
        <v>36</v>
      </c>
      <c r="I33" s="566" t="s">
        <v>16</v>
      </c>
      <c r="J33" s="566" t="s">
        <v>37</v>
      </c>
      <c r="K33" s="566" t="s">
        <v>199</v>
      </c>
      <c r="L33" s="566" t="s">
        <v>18</v>
      </c>
      <c r="M33" s="568">
        <f>50467400+240500+392400</f>
        <v>51100300</v>
      </c>
      <c r="N33" s="568">
        <f>52089100+412300+1525800</f>
        <v>54027200</v>
      </c>
      <c r="O33" s="568">
        <f>53610800+412300+1312500</f>
        <v>55335600</v>
      </c>
    </row>
    <row r="34" spans="1:15" s="569" customFormat="1" ht="42" customHeight="1" x14ac:dyDescent="0.2">
      <c r="A34" s="570" t="s">
        <v>38</v>
      </c>
      <c r="B34" s="565" t="s">
        <v>39</v>
      </c>
      <c r="C34" s="566" t="s">
        <v>31</v>
      </c>
      <c r="D34" s="566"/>
      <c r="E34" s="566" t="s">
        <v>34</v>
      </c>
      <c r="F34" s="566" t="s">
        <v>31</v>
      </c>
      <c r="G34" s="566" t="s">
        <v>14</v>
      </c>
      <c r="H34" s="567" t="s">
        <v>15</v>
      </c>
      <c r="I34" s="566" t="s">
        <v>23</v>
      </c>
      <c r="J34" s="566" t="s">
        <v>24</v>
      </c>
      <c r="K34" s="566" t="s">
        <v>199</v>
      </c>
      <c r="L34" s="566" t="s">
        <v>18</v>
      </c>
      <c r="M34" s="568">
        <v>906000</v>
      </c>
      <c r="N34" s="568">
        <v>906000</v>
      </c>
      <c r="O34" s="568">
        <v>906000</v>
      </c>
    </row>
    <row r="35" spans="1:15" s="569" customFormat="1" ht="30" customHeight="1" x14ac:dyDescent="0.2">
      <c r="A35" s="570" t="s">
        <v>40</v>
      </c>
      <c r="B35" s="565" t="s">
        <v>41</v>
      </c>
      <c r="C35" s="566" t="s">
        <v>31</v>
      </c>
      <c r="D35" s="566"/>
      <c r="E35" s="566" t="s">
        <v>34</v>
      </c>
      <c r="F35" s="566" t="s">
        <v>31</v>
      </c>
      <c r="G35" s="566" t="s">
        <v>14</v>
      </c>
      <c r="H35" s="567" t="s">
        <v>15</v>
      </c>
      <c r="I35" s="566" t="s">
        <v>42</v>
      </c>
      <c r="J35" s="566" t="s">
        <v>24</v>
      </c>
      <c r="K35" s="566" t="s">
        <v>199</v>
      </c>
      <c r="L35" s="566" t="s">
        <v>18</v>
      </c>
      <c r="M35" s="568">
        <v>4047900</v>
      </c>
      <c r="N35" s="568">
        <v>4047900</v>
      </c>
      <c r="O35" s="568">
        <v>4047900</v>
      </c>
    </row>
    <row r="36" spans="1:15" s="569" customFormat="1" ht="28.5" customHeight="1" x14ac:dyDescent="0.2">
      <c r="A36" s="570" t="s">
        <v>43</v>
      </c>
      <c r="B36" s="565" t="s">
        <v>44</v>
      </c>
      <c r="C36" s="566" t="s">
        <v>31</v>
      </c>
      <c r="D36" s="566"/>
      <c r="E36" s="566" t="s">
        <v>45</v>
      </c>
      <c r="F36" s="566" t="s">
        <v>31</v>
      </c>
      <c r="G36" s="566" t="s">
        <v>14</v>
      </c>
      <c r="H36" s="567" t="s">
        <v>15</v>
      </c>
      <c r="I36" s="566" t="s">
        <v>23</v>
      </c>
      <c r="J36" s="566" t="s">
        <v>24</v>
      </c>
      <c r="K36" s="566" t="s">
        <v>199</v>
      </c>
      <c r="L36" s="566" t="s">
        <v>18</v>
      </c>
      <c r="M36" s="568">
        <v>0</v>
      </c>
      <c r="N36" s="568">
        <v>0</v>
      </c>
      <c r="O36" s="568">
        <v>0</v>
      </c>
    </row>
    <row r="37" spans="1:15" s="569" customFormat="1" ht="33.75" customHeight="1" x14ac:dyDescent="0.2">
      <c r="A37" s="570" t="s">
        <v>46</v>
      </c>
      <c r="B37" s="565" t="s">
        <v>47</v>
      </c>
      <c r="C37" s="566" t="s">
        <v>31</v>
      </c>
      <c r="D37" s="566"/>
      <c r="E37" s="566" t="s">
        <v>48</v>
      </c>
      <c r="F37" s="566" t="s">
        <v>31</v>
      </c>
      <c r="G37" s="566" t="s">
        <v>14</v>
      </c>
      <c r="H37" s="567" t="s">
        <v>15</v>
      </c>
      <c r="I37" s="566" t="s">
        <v>23</v>
      </c>
      <c r="J37" s="566" t="s">
        <v>24</v>
      </c>
      <c r="K37" s="566" t="s">
        <v>199</v>
      </c>
      <c r="L37" s="566" t="s">
        <v>18</v>
      </c>
      <c r="M37" s="568">
        <v>0</v>
      </c>
      <c r="N37" s="568">
        <v>0</v>
      </c>
      <c r="O37" s="568">
        <v>0</v>
      </c>
    </row>
    <row r="38" spans="1:15" s="569" customFormat="1" ht="55.5" customHeight="1" x14ac:dyDescent="0.2">
      <c r="A38" s="570" t="s">
        <v>49</v>
      </c>
      <c r="B38" s="565" t="s">
        <v>50</v>
      </c>
      <c r="C38" s="566" t="s">
        <v>31</v>
      </c>
      <c r="D38" s="566"/>
      <c r="E38" s="566" t="s">
        <v>51</v>
      </c>
      <c r="F38" s="566" t="s">
        <v>31</v>
      </c>
      <c r="G38" s="566" t="s">
        <v>14</v>
      </c>
      <c r="H38" s="567" t="s">
        <v>15</v>
      </c>
      <c r="I38" s="566" t="s">
        <v>23</v>
      </c>
      <c r="J38" s="566" t="s">
        <v>24</v>
      </c>
      <c r="K38" s="566" t="s">
        <v>199</v>
      </c>
      <c r="L38" s="566" t="s">
        <v>18</v>
      </c>
      <c r="M38" s="568">
        <v>0</v>
      </c>
      <c r="N38" s="568">
        <v>0</v>
      </c>
      <c r="O38" s="568">
        <v>0</v>
      </c>
    </row>
    <row r="39" spans="1:15" s="569" customFormat="1" ht="33.75" customHeight="1" x14ac:dyDescent="0.2">
      <c r="A39" s="564" t="s">
        <v>52</v>
      </c>
      <c r="B39" s="565" t="s">
        <v>53</v>
      </c>
      <c r="C39" s="566" t="s">
        <v>54</v>
      </c>
      <c r="D39" s="566"/>
      <c r="E39" s="566" t="s">
        <v>13</v>
      </c>
      <c r="F39" s="566" t="s">
        <v>54</v>
      </c>
      <c r="G39" s="566" t="s">
        <v>14</v>
      </c>
      <c r="H39" s="567" t="s">
        <v>15</v>
      </c>
      <c r="I39" s="566" t="s">
        <v>16</v>
      </c>
      <c r="J39" s="566" t="s">
        <v>24</v>
      </c>
      <c r="K39" s="566" t="s">
        <v>199</v>
      </c>
      <c r="L39" s="566" t="s">
        <v>18</v>
      </c>
      <c r="M39" s="568">
        <f>M41+M42+M43+M44</f>
        <v>289.51</v>
      </c>
      <c r="N39" s="568">
        <v>0</v>
      </c>
      <c r="O39" s="568">
        <v>0</v>
      </c>
    </row>
    <row r="40" spans="1:15" s="569" customFormat="1" ht="17.25" customHeight="1" x14ac:dyDescent="0.2">
      <c r="A40" s="570" t="s">
        <v>25</v>
      </c>
      <c r="B40" s="565"/>
      <c r="C40" s="566"/>
      <c r="D40" s="566"/>
      <c r="E40" s="566"/>
      <c r="F40" s="566"/>
      <c r="G40" s="566"/>
      <c r="H40" s="567"/>
      <c r="I40" s="566"/>
      <c r="J40" s="566"/>
      <c r="K40" s="566"/>
      <c r="L40" s="566"/>
      <c r="M40" s="568"/>
      <c r="N40" s="568"/>
      <c r="O40" s="568"/>
    </row>
    <row r="41" spans="1:15" s="569" customFormat="1" ht="68.25" customHeight="1" x14ac:dyDescent="0.2">
      <c r="A41" s="570" t="s">
        <v>55</v>
      </c>
      <c r="B41" s="565" t="s">
        <v>56</v>
      </c>
      <c r="C41" s="566" t="s">
        <v>54</v>
      </c>
      <c r="D41" s="566"/>
      <c r="E41" s="566" t="s">
        <v>57</v>
      </c>
      <c r="F41" s="566" t="s">
        <v>54</v>
      </c>
      <c r="G41" s="566" t="s">
        <v>14</v>
      </c>
      <c r="H41" s="567" t="s">
        <v>15</v>
      </c>
      <c r="I41" s="566" t="s">
        <v>23</v>
      </c>
      <c r="J41" s="566" t="s">
        <v>24</v>
      </c>
      <c r="K41" s="566" t="s">
        <v>199</v>
      </c>
      <c r="L41" s="566" t="s">
        <v>18</v>
      </c>
      <c r="M41" s="568">
        <v>289.51</v>
      </c>
      <c r="N41" s="568">
        <v>0</v>
      </c>
      <c r="O41" s="568">
        <v>0</v>
      </c>
    </row>
    <row r="42" spans="1:15" s="569" customFormat="1" ht="28.5" customHeight="1" x14ac:dyDescent="0.2">
      <c r="A42" s="570" t="s">
        <v>58</v>
      </c>
      <c r="B42" s="565" t="s">
        <v>59</v>
      </c>
      <c r="C42" s="566" t="s">
        <v>54</v>
      </c>
      <c r="D42" s="566"/>
      <c r="E42" s="566" t="s">
        <v>60</v>
      </c>
      <c r="F42" s="566" t="s">
        <v>54</v>
      </c>
      <c r="G42" s="566" t="s">
        <v>14</v>
      </c>
      <c r="H42" s="567" t="s">
        <v>15</v>
      </c>
      <c r="I42" s="566" t="s">
        <v>23</v>
      </c>
      <c r="J42" s="566" t="s">
        <v>24</v>
      </c>
      <c r="K42" s="566" t="s">
        <v>199</v>
      </c>
      <c r="L42" s="566" t="s">
        <v>18</v>
      </c>
      <c r="M42" s="568">
        <v>0</v>
      </c>
      <c r="N42" s="568">
        <v>0</v>
      </c>
      <c r="O42" s="568">
        <v>0</v>
      </c>
    </row>
    <row r="43" spans="1:15" s="569" customFormat="1" ht="48.75" customHeight="1" x14ac:dyDescent="0.2">
      <c r="A43" s="570" t="s">
        <v>61</v>
      </c>
      <c r="B43" s="565" t="s">
        <v>62</v>
      </c>
      <c r="C43" s="566" t="s">
        <v>54</v>
      </c>
      <c r="D43" s="566"/>
      <c r="E43" s="566" t="s">
        <v>63</v>
      </c>
      <c r="F43" s="566" t="s">
        <v>54</v>
      </c>
      <c r="G43" s="566" t="s">
        <v>14</v>
      </c>
      <c r="H43" s="567" t="s">
        <v>15</v>
      </c>
      <c r="I43" s="566" t="s">
        <v>23</v>
      </c>
      <c r="J43" s="566" t="s">
        <v>24</v>
      </c>
      <c r="K43" s="566" t="s">
        <v>199</v>
      </c>
      <c r="L43" s="566" t="s">
        <v>18</v>
      </c>
      <c r="M43" s="568">
        <v>0</v>
      </c>
      <c r="N43" s="568">
        <v>0</v>
      </c>
      <c r="O43" s="568">
        <v>0</v>
      </c>
    </row>
    <row r="44" spans="1:15" s="569" customFormat="1" ht="33" customHeight="1" x14ac:dyDescent="0.2">
      <c r="A44" s="570" t="s">
        <v>64</v>
      </c>
      <c r="B44" s="565" t="s">
        <v>65</v>
      </c>
      <c r="C44" s="566" t="s">
        <v>54</v>
      </c>
      <c r="D44" s="566"/>
      <c r="E44" s="566" t="s">
        <v>66</v>
      </c>
      <c r="F44" s="566" t="s">
        <v>54</v>
      </c>
      <c r="G44" s="566" t="s">
        <v>14</v>
      </c>
      <c r="H44" s="567" t="s">
        <v>15</v>
      </c>
      <c r="I44" s="566" t="s">
        <v>23</v>
      </c>
      <c r="J44" s="566" t="s">
        <v>24</v>
      </c>
      <c r="K44" s="566" t="s">
        <v>199</v>
      </c>
      <c r="L44" s="566" t="s">
        <v>18</v>
      </c>
      <c r="M44" s="568">
        <v>0</v>
      </c>
      <c r="N44" s="568">
        <v>0</v>
      </c>
      <c r="O44" s="568">
        <v>0</v>
      </c>
    </row>
    <row r="45" spans="1:15" s="569" customFormat="1" ht="42.6" customHeight="1" x14ac:dyDescent="0.2">
      <c r="A45" s="564" t="s">
        <v>67</v>
      </c>
      <c r="B45" s="565" t="s">
        <v>68</v>
      </c>
      <c r="C45" s="566" t="s">
        <v>69</v>
      </c>
      <c r="D45" s="566"/>
      <c r="E45" s="566" t="s">
        <v>13</v>
      </c>
      <c r="F45" s="566" t="s">
        <v>69</v>
      </c>
      <c r="G45" s="566" t="s">
        <v>14</v>
      </c>
      <c r="H45" s="567" t="s">
        <v>15</v>
      </c>
      <c r="I45" s="566" t="s">
        <v>16</v>
      </c>
      <c r="J45" s="566" t="s">
        <v>17</v>
      </c>
      <c r="K45" s="566" t="s">
        <v>199</v>
      </c>
      <c r="L45" s="566" t="s">
        <v>18</v>
      </c>
      <c r="M45" s="568">
        <f>M61+M47</f>
        <v>450000</v>
      </c>
      <c r="N45" s="568">
        <f>N61</f>
        <v>150000</v>
      </c>
      <c r="O45" s="568">
        <f>O61</f>
        <v>150000</v>
      </c>
    </row>
    <row r="46" spans="1:15" s="569" customFormat="1" ht="23.25" customHeight="1" x14ac:dyDescent="0.2">
      <c r="A46" s="570" t="s">
        <v>25</v>
      </c>
      <c r="B46" s="565"/>
      <c r="C46" s="566"/>
      <c r="D46" s="566"/>
      <c r="E46" s="566"/>
      <c r="F46" s="566"/>
      <c r="G46" s="566"/>
      <c r="H46" s="567"/>
      <c r="I46" s="566"/>
      <c r="J46" s="566"/>
      <c r="K46" s="566"/>
      <c r="L46" s="566"/>
      <c r="M46" s="568"/>
      <c r="N46" s="568"/>
      <c r="O46" s="568"/>
    </row>
    <row r="47" spans="1:15" s="569" customFormat="1" ht="31.5" x14ac:dyDescent="0.2">
      <c r="A47" s="570" t="s">
        <v>70</v>
      </c>
      <c r="B47" s="565" t="s">
        <v>71</v>
      </c>
      <c r="C47" s="566" t="s">
        <v>69</v>
      </c>
      <c r="D47" s="566"/>
      <c r="E47" s="566" t="s">
        <v>791</v>
      </c>
      <c r="F47" s="566" t="s">
        <v>69</v>
      </c>
      <c r="G47" s="566" t="s">
        <v>14</v>
      </c>
      <c r="H47" s="567" t="s">
        <v>15</v>
      </c>
      <c r="I47" s="566" t="s">
        <v>16</v>
      </c>
      <c r="J47" s="566" t="s">
        <v>72</v>
      </c>
      <c r="K47" s="566" t="s">
        <v>199</v>
      </c>
      <c r="L47" s="566" t="s">
        <v>18</v>
      </c>
      <c r="M47" s="568">
        <f>M53</f>
        <v>300000</v>
      </c>
      <c r="N47" s="568">
        <v>0</v>
      </c>
      <c r="O47" s="568">
        <v>0</v>
      </c>
    </row>
    <row r="48" spans="1:15" s="569" customFormat="1" ht="19.5" customHeight="1" x14ac:dyDescent="0.2">
      <c r="A48" s="570" t="s">
        <v>25</v>
      </c>
      <c r="B48" s="565"/>
      <c r="C48" s="566"/>
      <c r="D48" s="566"/>
      <c r="E48" s="566"/>
      <c r="F48" s="566"/>
      <c r="G48" s="566"/>
      <c r="H48" s="567"/>
      <c r="I48" s="566"/>
      <c r="J48" s="566"/>
      <c r="K48" s="566"/>
      <c r="L48" s="566"/>
      <c r="M48" s="568"/>
      <c r="N48" s="568"/>
      <c r="O48" s="568"/>
    </row>
    <row r="49" spans="1:15" s="569" customFormat="1" ht="86.25" customHeight="1" x14ac:dyDescent="0.2">
      <c r="A49" s="570" t="s">
        <v>73</v>
      </c>
      <c r="B49" s="565"/>
      <c r="C49" s="566" t="s">
        <v>69</v>
      </c>
      <c r="D49" s="566"/>
      <c r="E49" s="566" t="s">
        <v>791</v>
      </c>
      <c r="F49" s="566" t="s">
        <v>69</v>
      </c>
      <c r="G49" s="566" t="s">
        <v>74</v>
      </c>
      <c r="H49" s="567" t="s">
        <v>75</v>
      </c>
      <c r="I49" s="566" t="s">
        <v>16</v>
      </c>
      <c r="J49" s="566" t="s">
        <v>72</v>
      </c>
      <c r="K49" s="566" t="s">
        <v>199</v>
      </c>
      <c r="L49" s="566" t="s">
        <v>18</v>
      </c>
      <c r="M49" s="568">
        <v>0</v>
      </c>
      <c r="N49" s="568">
        <v>0</v>
      </c>
      <c r="O49" s="568">
        <v>0</v>
      </c>
    </row>
    <row r="50" spans="1:15" s="569" customFormat="1" ht="132" customHeight="1" x14ac:dyDescent="0.2">
      <c r="A50" s="570" t="s">
        <v>73</v>
      </c>
      <c r="B50" s="565"/>
      <c r="C50" s="566" t="s">
        <v>69</v>
      </c>
      <c r="D50" s="566"/>
      <c r="E50" s="566" t="s">
        <v>791</v>
      </c>
      <c r="F50" s="566" t="s">
        <v>69</v>
      </c>
      <c r="G50" s="566" t="s">
        <v>76</v>
      </c>
      <c r="H50" s="567" t="s">
        <v>77</v>
      </c>
      <c r="I50" s="566" t="s">
        <v>16</v>
      </c>
      <c r="J50" s="566" t="s">
        <v>72</v>
      </c>
      <c r="K50" s="566" t="s">
        <v>199</v>
      </c>
      <c r="L50" s="566" t="s">
        <v>18</v>
      </c>
      <c r="M50" s="568">
        <v>0</v>
      </c>
      <c r="N50" s="568">
        <v>0</v>
      </c>
      <c r="O50" s="568">
        <v>0</v>
      </c>
    </row>
    <row r="51" spans="1:15" s="569" customFormat="1" ht="105.75" customHeight="1" x14ac:dyDescent="0.2">
      <c r="A51" s="570" t="s">
        <v>73</v>
      </c>
      <c r="B51" s="565"/>
      <c r="C51" s="566" t="s">
        <v>69</v>
      </c>
      <c r="D51" s="566"/>
      <c r="E51" s="566" t="s">
        <v>791</v>
      </c>
      <c r="F51" s="566" t="s">
        <v>69</v>
      </c>
      <c r="G51" s="566" t="s">
        <v>78</v>
      </c>
      <c r="H51" s="567" t="s">
        <v>79</v>
      </c>
      <c r="I51" s="566" t="s">
        <v>16</v>
      </c>
      <c r="J51" s="566" t="s">
        <v>72</v>
      </c>
      <c r="K51" s="566" t="s">
        <v>199</v>
      </c>
      <c r="L51" s="566" t="s">
        <v>18</v>
      </c>
      <c r="M51" s="568">
        <v>0</v>
      </c>
      <c r="N51" s="568">
        <v>0</v>
      </c>
      <c r="O51" s="568">
        <v>0</v>
      </c>
    </row>
    <row r="52" spans="1:15" s="569" customFormat="1" ht="98.25" customHeight="1" x14ac:dyDescent="0.2">
      <c r="A52" s="570" t="s">
        <v>73</v>
      </c>
      <c r="B52" s="565"/>
      <c r="C52" s="566" t="s">
        <v>69</v>
      </c>
      <c r="D52" s="566"/>
      <c r="E52" s="566" t="s">
        <v>791</v>
      </c>
      <c r="F52" s="566" t="s">
        <v>69</v>
      </c>
      <c r="G52" s="566" t="s">
        <v>80</v>
      </c>
      <c r="H52" s="567" t="s">
        <v>81</v>
      </c>
      <c r="I52" s="566" t="s">
        <v>16</v>
      </c>
      <c r="J52" s="566" t="s">
        <v>72</v>
      </c>
      <c r="K52" s="566" t="s">
        <v>199</v>
      </c>
      <c r="L52" s="566" t="s">
        <v>18</v>
      </c>
      <c r="M52" s="568">
        <v>0</v>
      </c>
      <c r="N52" s="568">
        <v>0</v>
      </c>
      <c r="O52" s="568">
        <v>0</v>
      </c>
    </row>
    <row r="53" spans="1:15" s="569" customFormat="1" ht="98.25" customHeight="1" x14ac:dyDescent="0.2">
      <c r="A53" s="570" t="s">
        <v>73</v>
      </c>
      <c r="B53" s="565"/>
      <c r="C53" s="566" t="s">
        <v>69</v>
      </c>
      <c r="D53" s="566"/>
      <c r="E53" s="566" t="s">
        <v>791</v>
      </c>
      <c r="F53" s="566" t="s">
        <v>69</v>
      </c>
      <c r="G53" s="566" t="s">
        <v>82</v>
      </c>
      <c r="H53" s="567" t="s">
        <v>83</v>
      </c>
      <c r="I53" s="566" t="s">
        <v>16</v>
      </c>
      <c r="J53" s="566" t="s">
        <v>72</v>
      </c>
      <c r="K53" s="566" t="s">
        <v>199</v>
      </c>
      <c r="L53" s="566" t="s">
        <v>18</v>
      </c>
      <c r="M53" s="568">
        <v>300000</v>
      </c>
      <c r="N53" s="568">
        <v>0</v>
      </c>
      <c r="O53" s="568">
        <v>0</v>
      </c>
    </row>
    <row r="54" spans="1:15" s="569" customFormat="1" ht="99.75" customHeight="1" x14ac:dyDescent="0.2">
      <c r="A54" s="570" t="s">
        <v>73</v>
      </c>
      <c r="B54" s="565"/>
      <c r="C54" s="566" t="s">
        <v>69</v>
      </c>
      <c r="D54" s="566"/>
      <c r="E54" s="566" t="s">
        <v>791</v>
      </c>
      <c r="F54" s="566" t="s">
        <v>69</v>
      </c>
      <c r="G54" s="566" t="s">
        <v>200</v>
      </c>
      <c r="H54" s="567" t="s">
        <v>201</v>
      </c>
      <c r="I54" s="566" t="s">
        <v>16</v>
      </c>
      <c r="J54" s="566" t="s">
        <v>72</v>
      </c>
      <c r="K54" s="566" t="s">
        <v>199</v>
      </c>
      <c r="L54" s="566" t="s">
        <v>18</v>
      </c>
      <c r="M54" s="568">
        <v>0</v>
      </c>
      <c r="N54" s="568">
        <v>0</v>
      </c>
      <c r="O54" s="568">
        <v>0</v>
      </c>
    </row>
    <row r="55" spans="1:15" s="569" customFormat="1" ht="177" customHeight="1" x14ac:dyDescent="0.2">
      <c r="A55" s="570" t="s">
        <v>73</v>
      </c>
      <c r="B55" s="565"/>
      <c r="C55" s="566" t="s">
        <v>69</v>
      </c>
      <c r="D55" s="566"/>
      <c r="E55" s="566" t="s">
        <v>791</v>
      </c>
      <c r="F55" s="566" t="s">
        <v>69</v>
      </c>
      <c r="G55" s="566" t="s">
        <v>84</v>
      </c>
      <c r="H55" s="571" t="s">
        <v>85</v>
      </c>
      <c r="I55" s="566" t="s">
        <v>16</v>
      </c>
      <c r="J55" s="566" t="s">
        <v>72</v>
      </c>
      <c r="K55" s="566" t="s">
        <v>199</v>
      </c>
      <c r="L55" s="566" t="s">
        <v>18</v>
      </c>
      <c r="M55" s="568">
        <v>0</v>
      </c>
      <c r="N55" s="568">
        <v>0</v>
      </c>
      <c r="O55" s="568">
        <v>0</v>
      </c>
    </row>
    <row r="56" spans="1:15" s="569" customFormat="1" ht="117.75" customHeight="1" x14ac:dyDescent="0.2">
      <c r="A56" s="570" t="s">
        <v>73</v>
      </c>
      <c r="B56" s="565"/>
      <c r="C56" s="566" t="s">
        <v>69</v>
      </c>
      <c r="D56" s="566"/>
      <c r="E56" s="566" t="s">
        <v>791</v>
      </c>
      <c r="F56" s="566" t="s">
        <v>69</v>
      </c>
      <c r="G56" s="566" t="s">
        <v>86</v>
      </c>
      <c r="H56" s="567" t="s">
        <v>87</v>
      </c>
      <c r="I56" s="566" t="s">
        <v>16</v>
      </c>
      <c r="J56" s="566" t="s">
        <v>72</v>
      </c>
      <c r="K56" s="566" t="s">
        <v>199</v>
      </c>
      <c r="L56" s="566" t="s">
        <v>18</v>
      </c>
      <c r="M56" s="568">
        <v>0</v>
      </c>
      <c r="N56" s="568">
        <v>0</v>
      </c>
      <c r="O56" s="568">
        <v>0</v>
      </c>
    </row>
    <row r="57" spans="1:15" s="569" customFormat="1" ht="96" customHeight="1" x14ac:dyDescent="0.2">
      <c r="A57" s="570" t="s">
        <v>73</v>
      </c>
      <c r="B57" s="565"/>
      <c r="C57" s="566" t="s">
        <v>69</v>
      </c>
      <c r="D57" s="566"/>
      <c r="E57" s="566" t="s">
        <v>791</v>
      </c>
      <c r="F57" s="566" t="s">
        <v>69</v>
      </c>
      <c r="G57" s="566" t="s">
        <v>88</v>
      </c>
      <c r="H57" s="567" t="s">
        <v>89</v>
      </c>
      <c r="I57" s="566" t="s">
        <v>16</v>
      </c>
      <c r="J57" s="566" t="s">
        <v>72</v>
      </c>
      <c r="K57" s="566" t="s">
        <v>199</v>
      </c>
      <c r="L57" s="566" t="s">
        <v>18</v>
      </c>
      <c r="M57" s="568">
        <v>0</v>
      </c>
      <c r="N57" s="568">
        <v>0</v>
      </c>
      <c r="O57" s="568">
        <v>0</v>
      </c>
    </row>
    <row r="58" spans="1:15" s="569" customFormat="1" ht="98.25" customHeight="1" x14ac:dyDescent="0.2">
      <c r="A58" s="570" t="s">
        <v>73</v>
      </c>
      <c r="B58" s="565"/>
      <c r="C58" s="566" t="s">
        <v>69</v>
      </c>
      <c r="D58" s="566"/>
      <c r="E58" s="566" t="s">
        <v>791</v>
      </c>
      <c r="F58" s="566" t="s">
        <v>69</v>
      </c>
      <c r="G58" s="566" t="s">
        <v>196</v>
      </c>
      <c r="H58" s="567" t="s">
        <v>197</v>
      </c>
      <c r="I58" s="566" t="s">
        <v>16</v>
      </c>
      <c r="J58" s="566" t="s">
        <v>72</v>
      </c>
      <c r="K58" s="566" t="s">
        <v>199</v>
      </c>
      <c r="L58" s="566" t="s">
        <v>18</v>
      </c>
      <c r="M58" s="568">
        <v>0</v>
      </c>
      <c r="N58" s="568">
        <v>0</v>
      </c>
      <c r="O58" s="568">
        <v>0</v>
      </c>
    </row>
    <row r="59" spans="1:15" s="569" customFormat="1" ht="68.25" customHeight="1" x14ac:dyDescent="0.2">
      <c r="A59" s="570" t="s">
        <v>73</v>
      </c>
      <c r="B59" s="565"/>
      <c r="C59" s="566" t="s">
        <v>69</v>
      </c>
      <c r="D59" s="566"/>
      <c r="E59" s="566" t="s">
        <v>791</v>
      </c>
      <c r="F59" s="566" t="s">
        <v>69</v>
      </c>
      <c r="G59" s="566" t="s">
        <v>90</v>
      </c>
      <c r="H59" s="567" t="s">
        <v>91</v>
      </c>
      <c r="I59" s="566" t="s">
        <v>16</v>
      </c>
      <c r="J59" s="566" t="s">
        <v>72</v>
      </c>
      <c r="K59" s="566" t="s">
        <v>199</v>
      </c>
      <c r="L59" s="566" t="s">
        <v>18</v>
      </c>
      <c r="M59" s="568">
        <v>0</v>
      </c>
      <c r="N59" s="568">
        <v>0</v>
      </c>
      <c r="O59" s="568">
        <v>0</v>
      </c>
    </row>
    <row r="60" spans="1:15" s="569" customFormat="1" ht="94.5" x14ac:dyDescent="0.2">
      <c r="A60" s="570" t="s">
        <v>73</v>
      </c>
      <c r="B60" s="565"/>
      <c r="C60" s="566" t="s">
        <v>69</v>
      </c>
      <c r="D60" s="566"/>
      <c r="E60" s="566" t="s">
        <v>791</v>
      </c>
      <c r="F60" s="566" t="s">
        <v>69</v>
      </c>
      <c r="G60" s="566" t="s">
        <v>92</v>
      </c>
      <c r="H60" s="567" t="s">
        <v>93</v>
      </c>
      <c r="I60" s="566" t="s">
        <v>16</v>
      </c>
      <c r="J60" s="566" t="s">
        <v>72</v>
      </c>
      <c r="K60" s="566" t="s">
        <v>199</v>
      </c>
      <c r="L60" s="566" t="s">
        <v>18</v>
      </c>
      <c r="M60" s="568">
        <v>0</v>
      </c>
      <c r="N60" s="568">
        <v>0</v>
      </c>
      <c r="O60" s="568">
        <v>0</v>
      </c>
    </row>
    <row r="61" spans="1:15" s="569" customFormat="1" ht="87.75" customHeight="1" x14ac:dyDescent="0.2">
      <c r="A61" s="570" t="s">
        <v>94</v>
      </c>
      <c r="B61" s="565" t="s">
        <v>95</v>
      </c>
      <c r="C61" s="566" t="s">
        <v>69</v>
      </c>
      <c r="D61" s="566"/>
      <c r="E61" s="566" t="s">
        <v>96</v>
      </c>
      <c r="F61" s="566" t="s">
        <v>69</v>
      </c>
      <c r="G61" s="566" t="s">
        <v>14</v>
      </c>
      <c r="H61" s="567" t="s">
        <v>15</v>
      </c>
      <c r="I61" s="566" t="s">
        <v>23</v>
      </c>
      <c r="J61" s="566" t="s">
        <v>24</v>
      </c>
      <c r="K61" s="566" t="s">
        <v>199</v>
      </c>
      <c r="L61" s="566" t="s">
        <v>18</v>
      </c>
      <c r="M61" s="568">
        <v>150000</v>
      </c>
      <c r="N61" s="568">
        <v>150000</v>
      </c>
      <c r="O61" s="568">
        <v>150000</v>
      </c>
    </row>
    <row r="62" spans="1:15" s="569" customFormat="1" ht="96" customHeight="1" x14ac:dyDescent="0.2">
      <c r="A62" s="570" t="s">
        <v>97</v>
      </c>
      <c r="B62" s="565" t="s">
        <v>98</v>
      </c>
      <c r="C62" s="566" t="s">
        <v>69</v>
      </c>
      <c r="D62" s="566"/>
      <c r="E62" s="566" t="s">
        <v>99</v>
      </c>
      <c r="F62" s="566" t="s">
        <v>69</v>
      </c>
      <c r="G62" s="566" t="s">
        <v>14</v>
      </c>
      <c r="H62" s="567" t="s">
        <v>15</v>
      </c>
      <c r="I62" s="566" t="s">
        <v>23</v>
      </c>
      <c r="J62" s="566" t="s">
        <v>24</v>
      </c>
      <c r="K62" s="566" t="s">
        <v>199</v>
      </c>
      <c r="L62" s="566" t="s">
        <v>18</v>
      </c>
      <c r="M62" s="568">
        <v>0</v>
      </c>
      <c r="N62" s="568">
        <v>0</v>
      </c>
      <c r="O62" s="568">
        <v>0</v>
      </c>
    </row>
    <row r="63" spans="1:15" s="569" customFormat="1" ht="31.5" x14ac:dyDescent="0.2">
      <c r="A63" s="564" t="s">
        <v>100</v>
      </c>
      <c r="B63" s="565" t="s">
        <v>101</v>
      </c>
      <c r="C63" s="566" t="s">
        <v>102</v>
      </c>
      <c r="D63" s="566"/>
      <c r="E63" s="566" t="s">
        <v>13</v>
      </c>
      <c r="F63" s="566" t="s">
        <v>102</v>
      </c>
      <c r="G63" s="566" t="s">
        <v>14</v>
      </c>
      <c r="H63" s="567" t="s">
        <v>15</v>
      </c>
      <c r="I63" s="566" t="s">
        <v>16</v>
      </c>
      <c r="J63" s="566" t="s">
        <v>17</v>
      </c>
      <c r="K63" s="566" t="s">
        <v>199</v>
      </c>
      <c r="L63" s="566" t="s">
        <v>18</v>
      </c>
      <c r="M63" s="568">
        <f>M65</f>
        <v>258.75</v>
      </c>
      <c r="N63" s="568">
        <v>0</v>
      </c>
      <c r="O63" s="568">
        <v>0</v>
      </c>
    </row>
    <row r="64" spans="1:15" s="569" customFormat="1" ht="15.75" x14ac:dyDescent="0.2">
      <c r="A64" s="570" t="s">
        <v>25</v>
      </c>
      <c r="B64" s="565"/>
      <c r="C64" s="566"/>
      <c r="D64" s="566"/>
      <c r="E64" s="566"/>
      <c r="F64" s="566"/>
      <c r="G64" s="566"/>
      <c r="H64" s="567"/>
      <c r="I64" s="566"/>
      <c r="J64" s="566"/>
      <c r="K64" s="566"/>
      <c r="L64" s="566"/>
      <c r="M64" s="568"/>
      <c r="N64" s="568"/>
      <c r="O64" s="568"/>
    </row>
    <row r="65" spans="1:15" s="569" customFormat="1" ht="37.5" customHeight="1" x14ac:dyDescent="0.2">
      <c r="A65" s="570" t="s">
        <v>103</v>
      </c>
      <c r="B65" s="565" t="s">
        <v>104</v>
      </c>
      <c r="C65" s="566" t="s">
        <v>102</v>
      </c>
      <c r="D65" s="566"/>
      <c r="E65" s="566" t="s">
        <v>105</v>
      </c>
      <c r="F65" s="566" t="s">
        <v>102</v>
      </c>
      <c r="G65" s="566" t="s">
        <v>14</v>
      </c>
      <c r="H65" s="567" t="s">
        <v>15</v>
      </c>
      <c r="I65" s="566" t="s">
        <v>23</v>
      </c>
      <c r="J65" s="566" t="s">
        <v>24</v>
      </c>
      <c r="K65" s="566" t="s">
        <v>199</v>
      </c>
      <c r="L65" s="566" t="s">
        <v>18</v>
      </c>
      <c r="M65" s="568">
        <v>258.75</v>
      </c>
      <c r="N65" s="568">
        <v>0</v>
      </c>
      <c r="O65" s="568">
        <v>0</v>
      </c>
    </row>
    <row r="66" spans="1:15" s="569" customFormat="1" ht="31.5" x14ac:dyDescent="0.2">
      <c r="A66" s="564" t="s">
        <v>106</v>
      </c>
      <c r="B66" s="565" t="s">
        <v>107</v>
      </c>
      <c r="C66" s="566" t="s">
        <v>110</v>
      </c>
      <c r="D66" s="566"/>
      <c r="E66" s="566" t="s">
        <v>13</v>
      </c>
      <c r="F66" s="566" t="s">
        <v>110</v>
      </c>
      <c r="G66" s="566" t="s">
        <v>14</v>
      </c>
      <c r="H66" s="567" t="s">
        <v>15</v>
      </c>
      <c r="I66" s="566" t="s">
        <v>16</v>
      </c>
      <c r="J66" s="566" t="s">
        <v>24</v>
      </c>
      <c r="K66" s="566" t="s">
        <v>199</v>
      </c>
      <c r="L66" s="566" t="s">
        <v>18</v>
      </c>
      <c r="M66" s="568">
        <v>0</v>
      </c>
      <c r="N66" s="568">
        <v>0</v>
      </c>
      <c r="O66" s="568">
        <v>0</v>
      </c>
    </row>
    <row r="67" spans="1:15" s="569" customFormat="1" ht="15.75" x14ac:dyDescent="0.2">
      <c r="A67" s="570" t="s">
        <v>25</v>
      </c>
      <c r="B67" s="565"/>
      <c r="C67" s="566"/>
      <c r="D67" s="566"/>
      <c r="E67" s="566"/>
      <c r="F67" s="566"/>
      <c r="G67" s="566"/>
      <c r="H67" s="567"/>
      <c r="I67" s="566"/>
      <c r="J67" s="566"/>
      <c r="K67" s="566"/>
      <c r="L67" s="566"/>
      <c r="M67" s="568"/>
      <c r="N67" s="568"/>
      <c r="O67" s="568"/>
    </row>
    <row r="68" spans="1:15" s="569" customFormat="1" ht="71.099999999999994" customHeight="1" x14ac:dyDescent="0.2">
      <c r="A68" s="570" t="s">
        <v>108</v>
      </c>
      <c r="B68" s="565" t="s">
        <v>109</v>
      </c>
      <c r="C68" s="566" t="s">
        <v>110</v>
      </c>
      <c r="D68" s="566"/>
      <c r="E68" s="566" t="s">
        <v>110</v>
      </c>
      <c r="F68" s="566" t="s">
        <v>110</v>
      </c>
      <c r="G68" s="566" t="s">
        <v>14</v>
      </c>
      <c r="H68" s="567" t="s">
        <v>15</v>
      </c>
      <c r="I68" s="566" t="s">
        <v>23</v>
      </c>
      <c r="J68" s="566" t="s">
        <v>24</v>
      </c>
      <c r="K68" s="566" t="s">
        <v>199</v>
      </c>
      <c r="L68" s="566" t="s">
        <v>18</v>
      </c>
      <c r="M68" s="568">
        <v>0</v>
      </c>
      <c r="N68" s="568">
        <v>0</v>
      </c>
      <c r="O68" s="568">
        <v>0</v>
      </c>
    </row>
    <row r="69" spans="1:15" s="563" customFormat="1" ht="44.25" customHeight="1" x14ac:dyDescent="0.2">
      <c r="A69" s="558" t="s">
        <v>324</v>
      </c>
      <c r="B69" s="559" t="s">
        <v>111</v>
      </c>
      <c r="C69" s="560" t="s">
        <v>13</v>
      </c>
      <c r="D69" s="560" t="s">
        <v>13</v>
      </c>
      <c r="E69" s="560" t="s">
        <v>13</v>
      </c>
      <c r="F69" s="560"/>
      <c r="G69" s="560" t="s">
        <v>14</v>
      </c>
      <c r="H69" s="561" t="s">
        <v>15</v>
      </c>
      <c r="I69" s="560" t="s">
        <v>16</v>
      </c>
      <c r="J69" s="560" t="s">
        <v>17</v>
      </c>
      <c r="K69" s="560" t="s">
        <v>112</v>
      </c>
      <c r="L69" s="560" t="s">
        <v>18</v>
      </c>
      <c r="M69" s="562">
        <f>M71+M163+M123</f>
        <v>57704434.839999996</v>
      </c>
      <c r="N69" s="562">
        <f>N71+N163+N123</f>
        <v>59131100</v>
      </c>
      <c r="O69" s="562">
        <f>O71+O163+O123</f>
        <v>60439500</v>
      </c>
    </row>
    <row r="70" spans="1:15" s="563" customFormat="1" ht="19.5" customHeight="1" x14ac:dyDescent="0.2">
      <c r="A70" s="564" t="s">
        <v>19</v>
      </c>
      <c r="B70" s="565"/>
      <c r="C70" s="566"/>
      <c r="D70" s="566"/>
      <c r="E70" s="566"/>
      <c r="F70" s="566"/>
      <c r="G70" s="566"/>
      <c r="H70" s="567"/>
      <c r="I70" s="566"/>
      <c r="J70" s="566"/>
      <c r="K70" s="566"/>
      <c r="L70" s="566"/>
      <c r="M70" s="568"/>
      <c r="N70" s="568"/>
      <c r="O70" s="568"/>
    </row>
    <row r="71" spans="1:15" s="563" customFormat="1" ht="26.25" customHeight="1" x14ac:dyDescent="0.2">
      <c r="A71" s="564" t="s">
        <v>113</v>
      </c>
      <c r="B71" s="565" t="s">
        <v>114</v>
      </c>
      <c r="C71" s="566" t="s">
        <v>13</v>
      </c>
      <c r="D71" s="566" t="s">
        <v>13</v>
      </c>
      <c r="E71" s="566" t="s">
        <v>13</v>
      </c>
      <c r="F71" s="566"/>
      <c r="G71" s="566" t="s">
        <v>14</v>
      </c>
      <c r="H71" s="567" t="s">
        <v>15</v>
      </c>
      <c r="I71" s="566" t="s">
        <v>16</v>
      </c>
      <c r="J71" s="566" t="s">
        <v>17</v>
      </c>
      <c r="K71" s="566" t="s">
        <v>112</v>
      </c>
      <c r="L71" s="566" t="s">
        <v>18</v>
      </c>
      <c r="M71" s="568">
        <f>M73+M112</f>
        <v>38093543.519999996</v>
      </c>
      <c r="N71" s="568">
        <f>N73+N112</f>
        <v>41138600</v>
      </c>
      <c r="O71" s="568">
        <f>O73+O112</f>
        <v>42336400</v>
      </c>
    </row>
    <row r="72" spans="1:15" s="563" customFormat="1" ht="28.5" customHeight="1" x14ac:dyDescent="0.2">
      <c r="A72" s="570" t="s">
        <v>25</v>
      </c>
      <c r="B72" s="565"/>
      <c r="C72" s="566"/>
      <c r="D72" s="566"/>
      <c r="E72" s="566"/>
      <c r="F72" s="566"/>
      <c r="G72" s="566"/>
      <c r="H72" s="567"/>
      <c r="I72" s="566"/>
      <c r="J72" s="566"/>
      <c r="K72" s="566"/>
      <c r="L72" s="566"/>
      <c r="M72" s="568"/>
      <c r="N72" s="568"/>
      <c r="O72" s="568"/>
    </row>
    <row r="73" spans="1:15" s="563" customFormat="1" ht="36" customHeight="1" x14ac:dyDescent="0.2">
      <c r="A73" s="570" t="s">
        <v>115</v>
      </c>
      <c r="B73" s="565" t="s">
        <v>116</v>
      </c>
      <c r="C73" s="566" t="s">
        <v>13</v>
      </c>
      <c r="D73" s="566" t="s">
        <v>13</v>
      </c>
      <c r="E73" s="566" t="s">
        <v>13</v>
      </c>
      <c r="F73" s="566"/>
      <c r="G73" s="566" t="s">
        <v>14</v>
      </c>
      <c r="H73" s="567" t="s">
        <v>15</v>
      </c>
      <c r="I73" s="566" t="s">
        <v>16</v>
      </c>
      <c r="J73" s="566" t="s">
        <v>17</v>
      </c>
      <c r="K73" s="566" t="s">
        <v>112</v>
      </c>
      <c r="L73" s="566" t="s">
        <v>18</v>
      </c>
      <c r="M73" s="568">
        <f>M75+M78+M79+M84</f>
        <v>29290860</v>
      </c>
      <c r="N73" s="568">
        <f>N75+N78+N79+N84</f>
        <v>31625000</v>
      </c>
      <c r="O73" s="568">
        <f>O75+O78+O79+O84</f>
        <v>32545300</v>
      </c>
    </row>
    <row r="74" spans="1:15" s="563" customFormat="1" ht="14.25" customHeight="1" x14ac:dyDescent="0.2">
      <c r="A74" s="570" t="s">
        <v>25</v>
      </c>
      <c r="B74" s="565"/>
      <c r="C74" s="566"/>
      <c r="D74" s="566"/>
      <c r="E74" s="566"/>
      <c r="F74" s="566"/>
      <c r="G74" s="566"/>
      <c r="H74" s="567"/>
      <c r="I74" s="566"/>
      <c r="J74" s="566"/>
      <c r="K74" s="566"/>
      <c r="L74" s="566"/>
      <c r="M74" s="568"/>
      <c r="N74" s="568"/>
      <c r="O74" s="568"/>
    </row>
    <row r="75" spans="1:15" s="563" customFormat="1" ht="31.5" x14ac:dyDescent="0.2">
      <c r="A75" s="570" t="s">
        <v>117</v>
      </c>
      <c r="B75" s="565"/>
      <c r="C75" s="566" t="s">
        <v>118</v>
      </c>
      <c r="D75" s="566" t="s">
        <v>118</v>
      </c>
      <c r="E75" s="566" t="s">
        <v>119</v>
      </c>
      <c r="F75" s="566"/>
      <c r="G75" s="566" t="s">
        <v>14</v>
      </c>
      <c r="H75" s="567" t="s">
        <v>15</v>
      </c>
      <c r="I75" s="566" t="s">
        <v>23</v>
      </c>
      <c r="J75" s="566" t="s">
        <v>24</v>
      </c>
      <c r="K75" s="566" t="s">
        <v>199</v>
      </c>
      <c r="L75" s="566" t="s">
        <v>18</v>
      </c>
      <c r="M75" s="568">
        <v>550000</v>
      </c>
      <c r="N75" s="568">
        <v>550000</v>
      </c>
      <c r="O75" s="568">
        <v>550000</v>
      </c>
    </row>
    <row r="76" spans="1:15" s="563" customFormat="1" ht="31.5" x14ac:dyDescent="0.2">
      <c r="A76" s="570" t="s">
        <v>117</v>
      </c>
      <c r="B76" s="565"/>
      <c r="C76" s="566" t="s">
        <v>118</v>
      </c>
      <c r="D76" s="566" t="s">
        <v>118</v>
      </c>
      <c r="E76" s="566" t="s">
        <v>119</v>
      </c>
      <c r="F76" s="566"/>
      <c r="G76" s="566" t="s">
        <v>14</v>
      </c>
      <c r="H76" s="567" t="s">
        <v>15</v>
      </c>
      <c r="I76" s="566" t="s">
        <v>781</v>
      </c>
      <c r="J76" s="566" t="s">
        <v>24</v>
      </c>
      <c r="K76" s="566" t="s">
        <v>199</v>
      </c>
      <c r="L76" s="566" t="s">
        <v>18</v>
      </c>
      <c r="M76" s="568">
        <v>0</v>
      </c>
      <c r="N76" s="568">
        <v>0</v>
      </c>
      <c r="O76" s="568">
        <v>0</v>
      </c>
    </row>
    <row r="77" spans="1:15" s="563" customFormat="1" ht="31.5" x14ac:dyDescent="0.2">
      <c r="A77" s="570" t="s">
        <v>117</v>
      </c>
      <c r="B77" s="565"/>
      <c r="C77" s="566" t="s">
        <v>118</v>
      </c>
      <c r="D77" s="566" t="s">
        <v>118</v>
      </c>
      <c r="E77" s="566" t="s">
        <v>119</v>
      </c>
      <c r="F77" s="566"/>
      <c r="G77" s="566" t="s">
        <v>14</v>
      </c>
      <c r="H77" s="567" t="s">
        <v>15</v>
      </c>
      <c r="I77" s="566" t="s">
        <v>780</v>
      </c>
      <c r="J77" s="566" t="s">
        <v>24</v>
      </c>
      <c r="K77" s="566" t="s">
        <v>199</v>
      </c>
      <c r="L77" s="566" t="s">
        <v>18</v>
      </c>
      <c r="M77" s="568">
        <v>0</v>
      </c>
      <c r="N77" s="568">
        <v>0</v>
      </c>
      <c r="O77" s="568">
        <v>0</v>
      </c>
    </row>
    <row r="78" spans="1:15" s="563" customFormat="1" ht="28.5" customHeight="1" x14ac:dyDescent="0.2">
      <c r="A78" s="570" t="s">
        <v>117</v>
      </c>
      <c r="B78" s="565"/>
      <c r="C78" s="566" t="s">
        <v>118</v>
      </c>
      <c r="D78" s="566" t="s">
        <v>118</v>
      </c>
      <c r="E78" s="566" t="s">
        <v>119</v>
      </c>
      <c r="F78" s="566"/>
      <c r="G78" s="566" t="s">
        <v>35</v>
      </c>
      <c r="H78" s="567" t="s">
        <v>36</v>
      </c>
      <c r="I78" s="566" t="s">
        <v>202</v>
      </c>
      <c r="J78" s="566" t="s">
        <v>37</v>
      </c>
      <c r="K78" s="566" t="s">
        <v>199</v>
      </c>
      <c r="L78" s="566" t="s">
        <v>121</v>
      </c>
      <c r="M78" s="568">
        <f>24585000+301400</f>
        <v>24886400</v>
      </c>
      <c r="N78" s="568">
        <f>25714500+1171900</f>
        <v>26886400</v>
      </c>
      <c r="O78" s="568">
        <f>26798600+1008100</f>
        <v>27806700</v>
      </c>
    </row>
    <row r="79" spans="1:15" s="563" customFormat="1" ht="14.25" customHeight="1" x14ac:dyDescent="0.2">
      <c r="A79" s="570" t="s">
        <v>117</v>
      </c>
      <c r="B79" s="565"/>
      <c r="C79" s="566" t="s">
        <v>118</v>
      </c>
      <c r="D79" s="566" t="s">
        <v>118</v>
      </c>
      <c r="E79" s="566" t="s">
        <v>119</v>
      </c>
      <c r="F79" s="566"/>
      <c r="G79" s="566" t="s">
        <v>35</v>
      </c>
      <c r="H79" s="567" t="s">
        <v>36</v>
      </c>
      <c r="I79" s="566" t="s">
        <v>203</v>
      </c>
      <c r="J79" s="566" t="s">
        <v>37</v>
      </c>
      <c r="K79" s="566" t="s">
        <v>199</v>
      </c>
      <c r="L79" s="566" t="s">
        <v>120</v>
      </c>
      <c r="M79" s="568">
        <f>3742000-222240+184700</f>
        <v>3704460</v>
      </c>
      <c r="N79" s="568">
        <f>3742000+316600</f>
        <v>4058600</v>
      </c>
      <c r="O79" s="568">
        <f>3742000+316600</f>
        <v>4058600</v>
      </c>
    </row>
    <row r="80" spans="1:15" s="563" customFormat="1" ht="38.25" customHeight="1" x14ac:dyDescent="0.2">
      <c r="A80" s="570" t="s">
        <v>117</v>
      </c>
      <c r="B80" s="565"/>
      <c r="C80" s="566" t="s">
        <v>118</v>
      </c>
      <c r="D80" s="566" t="s">
        <v>118</v>
      </c>
      <c r="E80" s="566" t="s">
        <v>119</v>
      </c>
      <c r="F80" s="566"/>
      <c r="G80" s="572" t="s">
        <v>779</v>
      </c>
      <c r="H80" s="573" t="s">
        <v>778</v>
      </c>
      <c r="I80" s="566" t="s">
        <v>202</v>
      </c>
      <c r="J80" s="566" t="s">
        <v>37</v>
      </c>
      <c r="K80" s="566" t="s">
        <v>199</v>
      </c>
      <c r="L80" s="566" t="s">
        <v>121</v>
      </c>
      <c r="M80" s="568">
        <v>0</v>
      </c>
      <c r="N80" s="568">
        <v>0</v>
      </c>
      <c r="O80" s="568">
        <v>0</v>
      </c>
    </row>
    <row r="81" spans="1:15" s="563" customFormat="1" ht="43.5" customHeight="1" x14ac:dyDescent="0.2">
      <c r="A81" s="570" t="s">
        <v>117</v>
      </c>
      <c r="B81" s="565"/>
      <c r="C81" s="566" t="s">
        <v>118</v>
      </c>
      <c r="D81" s="566" t="s">
        <v>118</v>
      </c>
      <c r="E81" s="566" t="s">
        <v>119</v>
      </c>
      <c r="F81" s="566"/>
      <c r="G81" s="572" t="s">
        <v>779</v>
      </c>
      <c r="H81" s="573" t="s">
        <v>778</v>
      </c>
      <c r="I81" s="566" t="s">
        <v>203</v>
      </c>
      <c r="J81" s="566" t="s">
        <v>37</v>
      </c>
      <c r="K81" s="566" t="s">
        <v>199</v>
      </c>
      <c r="L81" s="566" t="s">
        <v>120</v>
      </c>
      <c r="M81" s="568">
        <v>0</v>
      </c>
      <c r="N81" s="568">
        <v>0</v>
      </c>
      <c r="O81" s="568">
        <v>0</v>
      </c>
    </row>
    <row r="82" spans="1:15" s="563" customFormat="1" ht="104.25" customHeight="1" x14ac:dyDescent="0.2">
      <c r="A82" s="570" t="s">
        <v>117</v>
      </c>
      <c r="B82" s="565"/>
      <c r="C82" s="566" t="s">
        <v>118</v>
      </c>
      <c r="D82" s="566" t="s">
        <v>118</v>
      </c>
      <c r="E82" s="566" t="s">
        <v>119</v>
      </c>
      <c r="F82" s="566"/>
      <c r="G82" s="566" t="s">
        <v>78</v>
      </c>
      <c r="H82" s="567" t="s">
        <v>79</v>
      </c>
      <c r="I82" s="566" t="s">
        <v>204</v>
      </c>
      <c r="J82" s="566" t="s">
        <v>72</v>
      </c>
      <c r="K82" s="566" t="s">
        <v>199</v>
      </c>
      <c r="L82" s="566" t="s">
        <v>120</v>
      </c>
      <c r="M82" s="568">
        <v>0</v>
      </c>
      <c r="N82" s="568">
        <v>0</v>
      </c>
      <c r="O82" s="568">
        <v>0</v>
      </c>
    </row>
    <row r="83" spans="1:15" s="563" customFormat="1" ht="100.5" customHeight="1" x14ac:dyDescent="0.2">
      <c r="A83" s="570" t="s">
        <v>117</v>
      </c>
      <c r="B83" s="565"/>
      <c r="C83" s="566" t="s">
        <v>118</v>
      </c>
      <c r="D83" s="566" t="s">
        <v>118</v>
      </c>
      <c r="E83" s="566" t="s">
        <v>119</v>
      </c>
      <c r="F83" s="566"/>
      <c r="G83" s="566" t="s">
        <v>78</v>
      </c>
      <c r="H83" s="567" t="s">
        <v>79</v>
      </c>
      <c r="I83" s="566" t="s">
        <v>205</v>
      </c>
      <c r="J83" s="566" t="s">
        <v>72</v>
      </c>
      <c r="K83" s="566" t="s">
        <v>199</v>
      </c>
      <c r="L83" s="566" t="s">
        <v>120</v>
      </c>
      <c r="M83" s="568">
        <v>0</v>
      </c>
      <c r="N83" s="568">
        <v>0</v>
      </c>
      <c r="O83" s="568">
        <v>0</v>
      </c>
    </row>
    <row r="84" spans="1:15" s="563" customFormat="1" ht="38.25" customHeight="1" x14ac:dyDescent="0.2">
      <c r="A84" s="570" t="s">
        <v>122</v>
      </c>
      <c r="B84" s="565" t="s">
        <v>123</v>
      </c>
      <c r="C84" s="566" t="s">
        <v>13</v>
      </c>
      <c r="D84" s="566" t="s">
        <v>13</v>
      </c>
      <c r="E84" s="566" t="s">
        <v>13</v>
      </c>
      <c r="F84" s="566"/>
      <c r="G84" s="566" t="s">
        <v>14</v>
      </c>
      <c r="H84" s="567" t="s">
        <v>15</v>
      </c>
      <c r="I84" s="566" t="s">
        <v>16</v>
      </c>
      <c r="J84" s="566" t="s">
        <v>17</v>
      </c>
      <c r="K84" s="566" t="s">
        <v>112</v>
      </c>
      <c r="L84" s="566" t="s">
        <v>18</v>
      </c>
      <c r="M84" s="568">
        <f>M86+M87+M88+M89+M90+M91+M92+M93+M94+M95+M96+M97+M98+M99</f>
        <v>150000</v>
      </c>
      <c r="N84" s="568">
        <f>N89+N90</f>
        <v>130000</v>
      </c>
      <c r="O84" s="568">
        <f>O89+O90</f>
        <v>130000</v>
      </c>
    </row>
    <row r="85" spans="1:15" s="563" customFormat="1" ht="14.25" customHeight="1" x14ac:dyDescent="0.2">
      <c r="A85" s="570" t="s">
        <v>25</v>
      </c>
      <c r="B85" s="565"/>
      <c r="C85" s="566"/>
      <c r="D85" s="566"/>
      <c r="E85" s="566"/>
      <c r="F85" s="566"/>
      <c r="G85" s="566"/>
      <c r="H85" s="567"/>
      <c r="I85" s="566"/>
      <c r="J85" s="566"/>
      <c r="K85" s="566"/>
      <c r="L85" s="566"/>
      <c r="M85" s="568"/>
      <c r="N85" s="568"/>
      <c r="O85" s="568"/>
    </row>
    <row r="86" spans="1:15" s="563" customFormat="1" ht="47.25" x14ac:dyDescent="0.2">
      <c r="A86" s="570" t="s">
        <v>124</v>
      </c>
      <c r="B86" s="565"/>
      <c r="C86" s="566" t="s">
        <v>118</v>
      </c>
      <c r="D86" s="566" t="s">
        <v>118</v>
      </c>
      <c r="E86" s="566" t="s">
        <v>125</v>
      </c>
      <c r="F86" s="566"/>
      <c r="G86" s="566" t="s">
        <v>14</v>
      </c>
      <c r="H86" s="567" t="s">
        <v>15</v>
      </c>
      <c r="I86" s="566" t="s">
        <v>23</v>
      </c>
      <c r="J86" s="566" t="s">
        <v>24</v>
      </c>
      <c r="K86" s="566" t="s">
        <v>199</v>
      </c>
      <c r="L86" s="566" t="s">
        <v>18</v>
      </c>
      <c r="M86" s="568">
        <v>0</v>
      </c>
      <c r="N86" s="568">
        <v>0</v>
      </c>
      <c r="O86" s="568">
        <v>0</v>
      </c>
    </row>
    <row r="87" spans="1:15" s="563" customFormat="1" ht="47.25" x14ac:dyDescent="0.2">
      <c r="A87" s="570" t="s">
        <v>124</v>
      </c>
      <c r="B87" s="565"/>
      <c r="C87" s="566" t="s">
        <v>118</v>
      </c>
      <c r="D87" s="566" t="s">
        <v>118</v>
      </c>
      <c r="E87" s="566" t="s">
        <v>125</v>
      </c>
      <c r="F87" s="566"/>
      <c r="G87" s="566" t="s">
        <v>14</v>
      </c>
      <c r="H87" s="567" t="s">
        <v>15</v>
      </c>
      <c r="I87" s="566" t="s">
        <v>781</v>
      </c>
      <c r="J87" s="566" t="s">
        <v>24</v>
      </c>
      <c r="K87" s="566" t="s">
        <v>199</v>
      </c>
      <c r="L87" s="566" t="s">
        <v>18</v>
      </c>
      <c r="M87" s="568">
        <v>0</v>
      </c>
      <c r="N87" s="568">
        <v>0</v>
      </c>
      <c r="O87" s="568">
        <v>0</v>
      </c>
    </row>
    <row r="88" spans="1:15" s="563" customFormat="1" ht="47.25" x14ac:dyDescent="0.2">
      <c r="A88" s="570" t="s">
        <v>124</v>
      </c>
      <c r="B88" s="565"/>
      <c r="C88" s="566" t="s">
        <v>118</v>
      </c>
      <c r="D88" s="566" t="s">
        <v>118</v>
      </c>
      <c r="E88" s="566" t="s">
        <v>125</v>
      </c>
      <c r="F88" s="566"/>
      <c r="G88" s="566" t="s">
        <v>14</v>
      </c>
      <c r="H88" s="567" t="s">
        <v>15</v>
      </c>
      <c r="I88" s="566" t="s">
        <v>780</v>
      </c>
      <c r="J88" s="566" t="s">
        <v>24</v>
      </c>
      <c r="K88" s="566" t="s">
        <v>199</v>
      </c>
      <c r="L88" s="566" t="s">
        <v>18</v>
      </c>
      <c r="M88" s="568">
        <v>0</v>
      </c>
      <c r="N88" s="568">
        <v>0</v>
      </c>
      <c r="O88" s="568">
        <v>0</v>
      </c>
    </row>
    <row r="89" spans="1:15" s="563" customFormat="1" ht="42.6" customHeight="1" x14ac:dyDescent="0.2">
      <c r="A89" s="570" t="s">
        <v>124</v>
      </c>
      <c r="B89" s="565"/>
      <c r="C89" s="566" t="s">
        <v>118</v>
      </c>
      <c r="D89" s="566" t="s">
        <v>118</v>
      </c>
      <c r="E89" s="566" t="s">
        <v>125</v>
      </c>
      <c r="F89" s="566"/>
      <c r="G89" s="566" t="s">
        <v>35</v>
      </c>
      <c r="H89" s="567" t="s">
        <v>36</v>
      </c>
      <c r="I89" s="566" t="s">
        <v>206</v>
      </c>
      <c r="J89" s="566" t="s">
        <v>37</v>
      </c>
      <c r="K89" s="566" t="s">
        <v>199</v>
      </c>
      <c r="L89" s="566" t="s">
        <v>120</v>
      </c>
      <c r="M89" s="568">
        <v>0</v>
      </c>
      <c r="N89" s="568">
        <v>0</v>
      </c>
      <c r="O89" s="568">
        <v>0</v>
      </c>
    </row>
    <row r="90" spans="1:15" s="563" customFormat="1" ht="42.6" customHeight="1" x14ac:dyDescent="0.2">
      <c r="A90" s="570" t="s">
        <v>124</v>
      </c>
      <c r="B90" s="565"/>
      <c r="C90" s="566" t="s">
        <v>118</v>
      </c>
      <c r="D90" s="566" t="s">
        <v>118</v>
      </c>
      <c r="E90" s="566" t="s">
        <v>125</v>
      </c>
      <c r="F90" s="566"/>
      <c r="G90" s="566" t="s">
        <v>35</v>
      </c>
      <c r="H90" s="567" t="s">
        <v>36</v>
      </c>
      <c r="I90" s="566" t="s">
        <v>207</v>
      </c>
      <c r="J90" s="566" t="s">
        <v>37</v>
      </c>
      <c r="K90" s="566" t="s">
        <v>199</v>
      </c>
      <c r="L90" s="566" t="s">
        <v>121</v>
      </c>
      <c r="M90" s="568">
        <v>130000</v>
      </c>
      <c r="N90" s="568">
        <v>130000</v>
      </c>
      <c r="O90" s="568">
        <v>130000</v>
      </c>
    </row>
    <row r="91" spans="1:15" s="563" customFormat="1" ht="42.6" customHeight="1" x14ac:dyDescent="0.2">
      <c r="A91" s="570" t="s">
        <v>124</v>
      </c>
      <c r="B91" s="565"/>
      <c r="C91" s="566" t="s">
        <v>118</v>
      </c>
      <c r="D91" s="566" t="s">
        <v>118</v>
      </c>
      <c r="E91" s="566" t="s">
        <v>125</v>
      </c>
      <c r="F91" s="566"/>
      <c r="G91" s="572" t="s">
        <v>779</v>
      </c>
      <c r="H91" s="573" t="s">
        <v>778</v>
      </c>
      <c r="I91" s="566" t="s">
        <v>206</v>
      </c>
      <c r="J91" s="566" t="s">
        <v>37</v>
      </c>
      <c r="K91" s="566" t="s">
        <v>199</v>
      </c>
      <c r="L91" s="566" t="s">
        <v>120</v>
      </c>
      <c r="M91" s="568">
        <v>20000</v>
      </c>
      <c r="N91" s="568">
        <v>0</v>
      </c>
      <c r="O91" s="568">
        <v>0</v>
      </c>
    </row>
    <row r="92" spans="1:15" s="563" customFormat="1" ht="42.6" customHeight="1" x14ac:dyDescent="0.2">
      <c r="A92" s="570" t="s">
        <v>124</v>
      </c>
      <c r="B92" s="565"/>
      <c r="C92" s="566" t="s">
        <v>118</v>
      </c>
      <c r="D92" s="566" t="s">
        <v>118</v>
      </c>
      <c r="E92" s="566" t="s">
        <v>125</v>
      </c>
      <c r="F92" s="566"/>
      <c r="G92" s="572" t="s">
        <v>779</v>
      </c>
      <c r="H92" s="573" t="s">
        <v>778</v>
      </c>
      <c r="I92" s="566" t="s">
        <v>207</v>
      </c>
      <c r="J92" s="566" t="s">
        <v>37</v>
      </c>
      <c r="K92" s="566" t="s">
        <v>199</v>
      </c>
      <c r="L92" s="566" t="s">
        <v>121</v>
      </c>
      <c r="M92" s="568">
        <v>0</v>
      </c>
      <c r="N92" s="568">
        <v>0</v>
      </c>
      <c r="O92" s="568">
        <v>0</v>
      </c>
    </row>
    <row r="93" spans="1:15" s="563" customFormat="1" ht="47.25" x14ac:dyDescent="0.2">
      <c r="A93" s="570" t="s">
        <v>124</v>
      </c>
      <c r="B93" s="565"/>
      <c r="C93" s="566" t="s">
        <v>129</v>
      </c>
      <c r="D93" s="566" t="s">
        <v>129</v>
      </c>
      <c r="E93" s="566" t="s">
        <v>125</v>
      </c>
      <c r="F93" s="566"/>
      <c r="G93" s="566" t="s">
        <v>14</v>
      </c>
      <c r="H93" s="567" t="s">
        <v>15</v>
      </c>
      <c r="I93" s="566" t="s">
        <v>23</v>
      </c>
      <c r="J93" s="566" t="s">
        <v>24</v>
      </c>
      <c r="K93" s="566" t="s">
        <v>199</v>
      </c>
      <c r="L93" s="566" t="s">
        <v>18</v>
      </c>
      <c r="M93" s="568">
        <v>0</v>
      </c>
      <c r="N93" s="568">
        <v>0</v>
      </c>
      <c r="O93" s="568">
        <v>0</v>
      </c>
    </row>
    <row r="94" spans="1:15" s="563" customFormat="1" ht="47.25" x14ac:dyDescent="0.2">
      <c r="A94" s="570" t="s">
        <v>124</v>
      </c>
      <c r="B94" s="565"/>
      <c r="C94" s="566" t="s">
        <v>129</v>
      </c>
      <c r="D94" s="566" t="s">
        <v>129</v>
      </c>
      <c r="E94" s="566" t="s">
        <v>125</v>
      </c>
      <c r="F94" s="566"/>
      <c r="G94" s="566" t="s">
        <v>14</v>
      </c>
      <c r="H94" s="567" t="s">
        <v>15</v>
      </c>
      <c r="I94" s="566" t="s">
        <v>781</v>
      </c>
      <c r="J94" s="566" t="s">
        <v>24</v>
      </c>
      <c r="K94" s="566" t="s">
        <v>199</v>
      </c>
      <c r="L94" s="566" t="s">
        <v>18</v>
      </c>
      <c r="M94" s="568">
        <v>0</v>
      </c>
      <c r="N94" s="568">
        <v>0</v>
      </c>
      <c r="O94" s="568">
        <v>0</v>
      </c>
    </row>
    <row r="95" spans="1:15" s="563" customFormat="1" ht="47.25" x14ac:dyDescent="0.2">
      <c r="A95" s="570" t="s">
        <v>124</v>
      </c>
      <c r="B95" s="565"/>
      <c r="C95" s="566" t="s">
        <v>129</v>
      </c>
      <c r="D95" s="566" t="s">
        <v>129</v>
      </c>
      <c r="E95" s="566" t="s">
        <v>125</v>
      </c>
      <c r="F95" s="566"/>
      <c r="G95" s="566" t="s">
        <v>14</v>
      </c>
      <c r="H95" s="567" t="s">
        <v>15</v>
      </c>
      <c r="I95" s="566" t="s">
        <v>780</v>
      </c>
      <c r="J95" s="566" t="s">
        <v>24</v>
      </c>
      <c r="K95" s="566" t="s">
        <v>199</v>
      </c>
      <c r="L95" s="566" t="s">
        <v>18</v>
      </c>
      <c r="M95" s="568">
        <v>0</v>
      </c>
      <c r="N95" s="568">
        <v>0</v>
      </c>
      <c r="O95" s="568">
        <v>0</v>
      </c>
    </row>
    <row r="96" spans="1:15" s="563" customFormat="1" ht="51" customHeight="1" x14ac:dyDescent="0.2">
      <c r="A96" s="570" t="s">
        <v>124</v>
      </c>
      <c r="B96" s="565"/>
      <c r="C96" s="566" t="s">
        <v>129</v>
      </c>
      <c r="D96" s="566" t="s">
        <v>129</v>
      </c>
      <c r="E96" s="566" t="s">
        <v>125</v>
      </c>
      <c r="F96" s="566"/>
      <c r="G96" s="566" t="s">
        <v>35</v>
      </c>
      <c r="H96" s="567" t="s">
        <v>36</v>
      </c>
      <c r="I96" s="566" t="s">
        <v>206</v>
      </c>
      <c r="J96" s="566" t="s">
        <v>37</v>
      </c>
      <c r="K96" s="566" t="s">
        <v>199</v>
      </c>
      <c r="L96" s="566" t="s">
        <v>120</v>
      </c>
      <c r="M96" s="568">
        <v>0</v>
      </c>
      <c r="N96" s="568">
        <v>0</v>
      </c>
      <c r="O96" s="568">
        <v>0</v>
      </c>
    </row>
    <row r="97" spans="1:15" s="563" customFormat="1" ht="48.75" customHeight="1" x14ac:dyDescent="0.2">
      <c r="A97" s="570" t="s">
        <v>124</v>
      </c>
      <c r="B97" s="565"/>
      <c r="C97" s="566" t="s">
        <v>129</v>
      </c>
      <c r="D97" s="566" t="s">
        <v>129</v>
      </c>
      <c r="E97" s="566" t="s">
        <v>125</v>
      </c>
      <c r="F97" s="566"/>
      <c r="G97" s="566" t="s">
        <v>35</v>
      </c>
      <c r="H97" s="567" t="s">
        <v>36</v>
      </c>
      <c r="I97" s="566" t="s">
        <v>207</v>
      </c>
      <c r="J97" s="566" t="s">
        <v>37</v>
      </c>
      <c r="K97" s="566" t="s">
        <v>199</v>
      </c>
      <c r="L97" s="566" t="s">
        <v>121</v>
      </c>
      <c r="M97" s="568">
        <v>0</v>
      </c>
      <c r="N97" s="568">
        <v>0</v>
      </c>
      <c r="O97" s="568">
        <v>0</v>
      </c>
    </row>
    <row r="98" spans="1:15" s="563" customFormat="1" ht="48.75" customHeight="1" x14ac:dyDescent="0.2">
      <c r="A98" s="570" t="s">
        <v>124</v>
      </c>
      <c r="B98" s="565"/>
      <c r="C98" s="566" t="s">
        <v>129</v>
      </c>
      <c r="D98" s="566" t="s">
        <v>129</v>
      </c>
      <c r="E98" s="566" t="s">
        <v>125</v>
      </c>
      <c r="F98" s="566"/>
      <c r="G98" s="572" t="s">
        <v>779</v>
      </c>
      <c r="H98" s="573" t="s">
        <v>778</v>
      </c>
      <c r="I98" s="566" t="s">
        <v>206</v>
      </c>
      <c r="J98" s="566" t="s">
        <v>37</v>
      </c>
      <c r="K98" s="566" t="s">
        <v>199</v>
      </c>
      <c r="L98" s="566" t="s">
        <v>120</v>
      </c>
      <c r="M98" s="568">
        <v>0</v>
      </c>
      <c r="N98" s="568">
        <v>0</v>
      </c>
      <c r="O98" s="568">
        <v>0</v>
      </c>
    </row>
    <row r="99" spans="1:15" s="563" customFormat="1" ht="52.5" customHeight="1" x14ac:dyDescent="0.2">
      <c r="A99" s="570" t="s">
        <v>124</v>
      </c>
      <c r="B99" s="565"/>
      <c r="C99" s="566" t="s">
        <v>129</v>
      </c>
      <c r="D99" s="566" t="s">
        <v>129</v>
      </c>
      <c r="E99" s="566" t="s">
        <v>125</v>
      </c>
      <c r="F99" s="566"/>
      <c r="G99" s="572" t="s">
        <v>779</v>
      </c>
      <c r="H99" s="573" t="s">
        <v>778</v>
      </c>
      <c r="I99" s="566" t="s">
        <v>207</v>
      </c>
      <c r="J99" s="566" t="s">
        <v>37</v>
      </c>
      <c r="K99" s="566" t="s">
        <v>199</v>
      </c>
      <c r="L99" s="566" t="s">
        <v>121</v>
      </c>
      <c r="M99" s="568">
        <v>0</v>
      </c>
      <c r="N99" s="568">
        <v>0</v>
      </c>
      <c r="O99" s="568">
        <v>0</v>
      </c>
    </row>
    <row r="100" spans="1:15" s="563" customFormat="1" ht="54.75" customHeight="1" x14ac:dyDescent="0.2">
      <c r="A100" s="570" t="s">
        <v>126</v>
      </c>
      <c r="B100" s="565" t="s">
        <v>127</v>
      </c>
      <c r="C100" s="566" t="s">
        <v>13</v>
      </c>
      <c r="D100" s="566" t="s">
        <v>13</v>
      </c>
      <c r="E100" s="566" t="s">
        <v>13</v>
      </c>
      <c r="F100" s="566"/>
      <c r="G100" s="566" t="s">
        <v>14</v>
      </c>
      <c r="H100" s="567" t="s">
        <v>15</v>
      </c>
      <c r="I100" s="566" t="s">
        <v>16</v>
      </c>
      <c r="J100" s="566" t="s">
        <v>17</v>
      </c>
      <c r="K100" s="566" t="s">
        <v>112</v>
      </c>
      <c r="L100" s="566" t="s">
        <v>18</v>
      </c>
      <c r="M100" s="568">
        <v>0</v>
      </c>
      <c r="N100" s="568">
        <v>0</v>
      </c>
      <c r="O100" s="568">
        <v>0</v>
      </c>
    </row>
    <row r="101" spans="1:15" s="563" customFormat="1" ht="24" customHeight="1" x14ac:dyDescent="0.2">
      <c r="A101" s="570" t="s">
        <v>25</v>
      </c>
      <c r="B101" s="565"/>
      <c r="C101" s="566"/>
      <c r="D101" s="566"/>
      <c r="E101" s="566"/>
      <c r="F101" s="566"/>
      <c r="G101" s="566"/>
      <c r="H101" s="567"/>
      <c r="I101" s="566"/>
      <c r="J101" s="566"/>
      <c r="K101" s="566"/>
      <c r="L101" s="566"/>
      <c r="M101" s="568"/>
      <c r="N101" s="568"/>
      <c r="O101" s="568"/>
    </row>
    <row r="102" spans="1:15" s="563" customFormat="1" ht="31.5" x14ac:dyDescent="0.2">
      <c r="A102" s="570" t="s">
        <v>128</v>
      </c>
      <c r="B102" s="565">
        <v>2121</v>
      </c>
      <c r="C102" s="566" t="s">
        <v>129</v>
      </c>
      <c r="D102" s="566" t="s">
        <v>129</v>
      </c>
      <c r="E102" s="566" t="s">
        <v>130</v>
      </c>
      <c r="F102" s="566"/>
      <c r="G102" s="566" t="s">
        <v>14</v>
      </c>
      <c r="H102" s="567" t="s">
        <v>15</v>
      </c>
      <c r="I102" s="566" t="s">
        <v>23</v>
      </c>
      <c r="J102" s="566" t="s">
        <v>24</v>
      </c>
      <c r="K102" s="566" t="s">
        <v>199</v>
      </c>
      <c r="L102" s="566" t="s">
        <v>18</v>
      </c>
      <c r="M102" s="568">
        <v>0</v>
      </c>
      <c r="N102" s="568">
        <v>0</v>
      </c>
      <c r="O102" s="568">
        <v>0</v>
      </c>
    </row>
    <row r="103" spans="1:15" s="563" customFormat="1" ht="31.5" x14ac:dyDescent="0.2">
      <c r="A103" s="570" t="s">
        <v>128</v>
      </c>
      <c r="B103" s="565"/>
      <c r="C103" s="566" t="s">
        <v>129</v>
      </c>
      <c r="D103" s="566" t="s">
        <v>129</v>
      </c>
      <c r="E103" s="566" t="s">
        <v>130</v>
      </c>
      <c r="F103" s="566"/>
      <c r="G103" s="566" t="s">
        <v>14</v>
      </c>
      <c r="H103" s="567" t="s">
        <v>15</v>
      </c>
      <c r="I103" s="566" t="s">
        <v>781</v>
      </c>
      <c r="J103" s="566" t="s">
        <v>24</v>
      </c>
      <c r="K103" s="566" t="s">
        <v>199</v>
      </c>
      <c r="L103" s="566" t="s">
        <v>18</v>
      </c>
      <c r="M103" s="568">
        <v>0</v>
      </c>
      <c r="N103" s="568">
        <v>0</v>
      </c>
      <c r="O103" s="568">
        <v>0</v>
      </c>
    </row>
    <row r="104" spans="1:15" s="563" customFormat="1" ht="31.5" x14ac:dyDescent="0.2">
      <c r="A104" s="570" t="s">
        <v>128</v>
      </c>
      <c r="B104" s="565"/>
      <c r="C104" s="566" t="s">
        <v>129</v>
      </c>
      <c r="D104" s="566" t="s">
        <v>129</v>
      </c>
      <c r="E104" s="566" t="s">
        <v>130</v>
      </c>
      <c r="F104" s="566"/>
      <c r="G104" s="566" t="s">
        <v>14</v>
      </c>
      <c r="H104" s="567" t="s">
        <v>15</v>
      </c>
      <c r="I104" s="566" t="s">
        <v>780</v>
      </c>
      <c r="J104" s="566" t="s">
        <v>24</v>
      </c>
      <c r="K104" s="566" t="s">
        <v>199</v>
      </c>
      <c r="L104" s="566" t="s">
        <v>18</v>
      </c>
      <c r="M104" s="568">
        <v>0</v>
      </c>
      <c r="N104" s="568">
        <v>0</v>
      </c>
      <c r="O104" s="568">
        <v>0</v>
      </c>
    </row>
    <row r="105" spans="1:15" s="563" customFormat="1" ht="31.5" x14ac:dyDescent="0.2">
      <c r="A105" s="570" t="s">
        <v>128</v>
      </c>
      <c r="B105" s="565" t="s">
        <v>131</v>
      </c>
      <c r="C105" s="566" t="s">
        <v>129</v>
      </c>
      <c r="D105" s="566" t="s">
        <v>129</v>
      </c>
      <c r="E105" s="566" t="s">
        <v>132</v>
      </c>
      <c r="F105" s="566"/>
      <c r="G105" s="566" t="s">
        <v>14</v>
      </c>
      <c r="H105" s="567" t="s">
        <v>15</v>
      </c>
      <c r="I105" s="566" t="s">
        <v>23</v>
      </c>
      <c r="J105" s="566" t="s">
        <v>24</v>
      </c>
      <c r="K105" s="566" t="s">
        <v>199</v>
      </c>
      <c r="L105" s="566" t="s">
        <v>18</v>
      </c>
      <c r="M105" s="568">
        <v>0</v>
      </c>
      <c r="N105" s="568">
        <v>0</v>
      </c>
      <c r="O105" s="568">
        <v>0</v>
      </c>
    </row>
    <row r="106" spans="1:15" s="563" customFormat="1" ht="31.5" x14ac:dyDescent="0.2">
      <c r="A106" s="570" t="s">
        <v>128</v>
      </c>
      <c r="B106" s="565"/>
      <c r="C106" s="566" t="s">
        <v>129</v>
      </c>
      <c r="D106" s="566" t="s">
        <v>129</v>
      </c>
      <c r="E106" s="566" t="s">
        <v>132</v>
      </c>
      <c r="F106" s="566"/>
      <c r="G106" s="566" t="s">
        <v>14</v>
      </c>
      <c r="H106" s="567" t="s">
        <v>15</v>
      </c>
      <c r="I106" s="566" t="s">
        <v>781</v>
      </c>
      <c r="J106" s="566" t="s">
        <v>24</v>
      </c>
      <c r="K106" s="566" t="s">
        <v>199</v>
      </c>
      <c r="L106" s="566" t="s">
        <v>18</v>
      </c>
      <c r="M106" s="568">
        <v>0</v>
      </c>
      <c r="N106" s="568">
        <v>0</v>
      </c>
      <c r="O106" s="568">
        <v>0</v>
      </c>
    </row>
    <row r="107" spans="1:15" s="563" customFormat="1" ht="31.5" x14ac:dyDescent="0.2">
      <c r="A107" s="570" t="s">
        <v>128</v>
      </c>
      <c r="B107" s="565"/>
      <c r="C107" s="566" t="s">
        <v>129</v>
      </c>
      <c r="D107" s="566" t="s">
        <v>129</v>
      </c>
      <c r="E107" s="566" t="s">
        <v>132</v>
      </c>
      <c r="F107" s="566"/>
      <c r="G107" s="566" t="s">
        <v>14</v>
      </c>
      <c r="H107" s="567" t="s">
        <v>15</v>
      </c>
      <c r="I107" s="566" t="s">
        <v>780</v>
      </c>
      <c r="J107" s="566" t="s">
        <v>24</v>
      </c>
      <c r="K107" s="566" t="s">
        <v>199</v>
      </c>
      <c r="L107" s="566" t="s">
        <v>18</v>
      </c>
      <c r="M107" s="568">
        <v>0</v>
      </c>
      <c r="N107" s="568">
        <v>0</v>
      </c>
      <c r="O107" s="568">
        <v>0</v>
      </c>
    </row>
    <row r="108" spans="1:15" s="563" customFormat="1" ht="74.25" customHeight="1" x14ac:dyDescent="0.2">
      <c r="A108" s="570" t="s">
        <v>133</v>
      </c>
      <c r="B108" s="565"/>
      <c r="C108" s="566" t="s">
        <v>129</v>
      </c>
      <c r="D108" s="566" t="s">
        <v>129</v>
      </c>
      <c r="E108" s="566" t="s">
        <v>134</v>
      </c>
      <c r="F108" s="566"/>
      <c r="G108" s="566" t="s">
        <v>35</v>
      </c>
      <c r="H108" s="567" t="s">
        <v>36</v>
      </c>
      <c r="I108" s="566" t="s">
        <v>208</v>
      </c>
      <c r="J108" s="566" t="s">
        <v>37</v>
      </c>
      <c r="K108" s="566" t="s">
        <v>199</v>
      </c>
      <c r="L108" s="566" t="s">
        <v>120</v>
      </c>
      <c r="M108" s="568">
        <v>0</v>
      </c>
      <c r="N108" s="568">
        <v>0</v>
      </c>
      <c r="O108" s="568">
        <v>0</v>
      </c>
    </row>
    <row r="109" spans="1:15" s="563" customFormat="1" ht="69.75" customHeight="1" x14ac:dyDescent="0.2">
      <c r="A109" s="570" t="s">
        <v>133</v>
      </c>
      <c r="B109" s="565"/>
      <c r="C109" s="566" t="s">
        <v>129</v>
      </c>
      <c r="D109" s="566" t="s">
        <v>129</v>
      </c>
      <c r="E109" s="566" t="s">
        <v>134</v>
      </c>
      <c r="F109" s="566"/>
      <c r="G109" s="572" t="s">
        <v>779</v>
      </c>
      <c r="H109" s="573" t="s">
        <v>778</v>
      </c>
      <c r="I109" s="566" t="s">
        <v>208</v>
      </c>
      <c r="J109" s="566" t="s">
        <v>37</v>
      </c>
      <c r="K109" s="566" t="s">
        <v>199</v>
      </c>
      <c r="L109" s="566" t="s">
        <v>120</v>
      </c>
      <c r="M109" s="568">
        <v>0</v>
      </c>
      <c r="N109" s="568">
        <v>0</v>
      </c>
      <c r="O109" s="568">
        <v>0</v>
      </c>
    </row>
    <row r="110" spans="1:15" s="563" customFormat="1" ht="86.25" customHeight="1" x14ac:dyDescent="0.2">
      <c r="A110" s="570" t="s">
        <v>135</v>
      </c>
      <c r="B110" s="565" t="s">
        <v>136</v>
      </c>
      <c r="C110" s="566" t="s">
        <v>13</v>
      </c>
      <c r="D110" s="566" t="s">
        <v>13</v>
      </c>
      <c r="E110" s="566" t="s">
        <v>13</v>
      </c>
      <c r="F110" s="566"/>
      <c r="G110" s="566" t="s">
        <v>14</v>
      </c>
      <c r="H110" s="567" t="s">
        <v>15</v>
      </c>
      <c r="I110" s="566" t="s">
        <v>16</v>
      </c>
      <c r="J110" s="566" t="s">
        <v>17</v>
      </c>
      <c r="K110" s="566" t="s">
        <v>112</v>
      </c>
      <c r="L110" s="566" t="s">
        <v>18</v>
      </c>
      <c r="M110" s="568">
        <f>M112</f>
        <v>8802683.5199999996</v>
      </c>
      <c r="N110" s="568">
        <f>N112</f>
        <v>9513600</v>
      </c>
      <c r="O110" s="568">
        <f>O112</f>
        <v>9791100</v>
      </c>
    </row>
    <row r="111" spans="1:15" s="563" customFormat="1" ht="18" customHeight="1" x14ac:dyDescent="0.2">
      <c r="A111" s="570" t="s">
        <v>25</v>
      </c>
      <c r="B111" s="565"/>
      <c r="C111" s="566"/>
      <c r="D111" s="566"/>
      <c r="E111" s="566"/>
      <c r="F111" s="566"/>
      <c r="G111" s="566"/>
      <c r="H111" s="567"/>
      <c r="I111" s="566"/>
      <c r="J111" s="566"/>
      <c r="K111" s="566"/>
      <c r="L111" s="566"/>
      <c r="M111" s="568"/>
      <c r="N111" s="568"/>
      <c r="O111" s="568"/>
    </row>
    <row r="112" spans="1:15" s="563" customFormat="1" ht="42.6" customHeight="1" x14ac:dyDescent="0.2">
      <c r="A112" s="570" t="s">
        <v>137</v>
      </c>
      <c r="B112" s="565" t="s">
        <v>138</v>
      </c>
      <c r="C112" s="566" t="s">
        <v>13</v>
      </c>
      <c r="D112" s="566" t="s">
        <v>13</v>
      </c>
      <c r="E112" s="566" t="s">
        <v>13</v>
      </c>
      <c r="F112" s="566"/>
      <c r="G112" s="566" t="s">
        <v>14</v>
      </c>
      <c r="H112" s="567" t="s">
        <v>15</v>
      </c>
      <c r="I112" s="566" t="s">
        <v>16</v>
      </c>
      <c r="J112" s="566" t="s">
        <v>17</v>
      </c>
      <c r="K112" s="566" t="s">
        <v>112</v>
      </c>
      <c r="L112" s="566" t="s">
        <v>18</v>
      </c>
      <c r="M112" s="568">
        <f>M114+M117+M118</f>
        <v>8802683.5199999996</v>
      </c>
      <c r="N112" s="568">
        <f>N114+N117+N118</f>
        <v>9513600</v>
      </c>
      <c r="O112" s="568">
        <f>O114+O117+O118</f>
        <v>9791100</v>
      </c>
    </row>
    <row r="113" spans="1:15" s="563" customFormat="1" ht="22.5" customHeight="1" x14ac:dyDescent="0.2">
      <c r="A113" s="570" t="s">
        <v>25</v>
      </c>
      <c r="B113" s="565"/>
      <c r="C113" s="566"/>
      <c r="D113" s="566"/>
      <c r="E113" s="566"/>
      <c r="F113" s="566"/>
      <c r="G113" s="566"/>
      <c r="H113" s="567"/>
      <c r="I113" s="566"/>
      <c r="J113" s="566"/>
      <c r="K113" s="566"/>
      <c r="L113" s="566"/>
      <c r="M113" s="568"/>
      <c r="N113" s="568"/>
      <c r="O113" s="568"/>
    </row>
    <row r="114" spans="1:15" s="563" customFormat="1" ht="31.5" x14ac:dyDescent="0.2">
      <c r="A114" s="570" t="s">
        <v>137</v>
      </c>
      <c r="B114" s="565"/>
      <c r="C114" s="566" t="s">
        <v>139</v>
      </c>
      <c r="D114" s="566" t="s">
        <v>139</v>
      </c>
      <c r="E114" s="566" t="s">
        <v>140</v>
      </c>
      <c r="F114" s="566"/>
      <c r="G114" s="566" t="s">
        <v>14</v>
      </c>
      <c r="H114" s="567" t="s">
        <v>15</v>
      </c>
      <c r="I114" s="566" t="s">
        <v>23</v>
      </c>
      <c r="J114" s="566" t="s">
        <v>24</v>
      </c>
      <c r="K114" s="566" t="s">
        <v>199</v>
      </c>
      <c r="L114" s="566" t="s">
        <v>18</v>
      </c>
      <c r="M114" s="568">
        <v>167000</v>
      </c>
      <c r="N114" s="568">
        <v>167000</v>
      </c>
      <c r="O114" s="568">
        <v>167000</v>
      </c>
    </row>
    <row r="115" spans="1:15" s="563" customFormat="1" ht="31.5" x14ac:dyDescent="0.2">
      <c r="A115" s="570" t="s">
        <v>137</v>
      </c>
      <c r="B115" s="565"/>
      <c r="C115" s="566" t="s">
        <v>139</v>
      </c>
      <c r="D115" s="566" t="s">
        <v>139</v>
      </c>
      <c r="E115" s="566" t="s">
        <v>140</v>
      </c>
      <c r="F115" s="566"/>
      <c r="G115" s="566" t="s">
        <v>14</v>
      </c>
      <c r="H115" s="567" t="s">
        <v>15</v>
      </c>
      <c r="I115" s="566" t="s">
        <v>781</v>
      </c>
      <c r="J115" s="566" t="s">
        <v>24</v>
      </c>
      <c r="K115" s="566" t="s">
        <v>199</v>
      </c>
      <c r="L115" s="566" t="s">
        <v>18</v>
      </c>
      <c r="M115" s="568">
        <v>0</v>
      </c>
      <c r="N115" s="568">
        <v>0</v>
      </c>
      <c r="O115" s="568">
        <v>0</v>
      </c>
    </row>
    <row r="116" spans="1:15" s="563" customFormat="1" ht="31.5" x14ac:dyDescent="0.2">
      <c r="A116" s="570" t="s">
        <v>137</v>
      </c>
      <c r="B116" s="565"/>
      <c r="C116" s="566" t="s">
        <v>139</v>
      </c>
      <c r="D116" s="566" t="s">
        <v>139</v>
      </c>
      <c r="E116" s="566" t="s">
        <v>140</v>
      </c>
      <c r="F116" s="566"/>
      <c r="G116" s="566" t="s">
        <v>14</v>
      </c>
      <c r="H116" s="567" t="s">
        <v>15</v>
      </c>
      <c r="I116" s="566" t="s">
        <v>780</v>
      </c>
      <c r="J116" s="566" t="s">
        <v>24</v>
      </c>
      <c r="K116" s="566" t="s">
        <v>199</v>
      </c>
      <c r="L116" s="566" t="s">
        <v>18</v>
      </c>
      <c r="M116" s="568">
        <v>0</v>
      </c>
      <c r="N116" s="568">
        <v>0</v>
      </c>
      <c r="O116" s="568">
        <v>0</v>
      </c>
    </row>
    <row r="117" spans="1:15" s="563" customFormat="1" ht="14.25" customHeight="1" x14ac:dyDescent="0.2">
      <c r="A117" s="570" t="s">
        <v>137</v>
      </c>
      <c r="B117" s="565"/>
      <c r="C117" s="566" t="s">
        <v>139</v>
      </c>
      <c r="D117" s="566" t="s">
        <v>139</v>
      </c>
      <c r="E117" s="566" t="s">
        <v>140</v>
      </c>
      <c r="F117" s="566"/>
      <c r="G117" s="566" t="s">
        <v>35</v>
      </c>
      <c r="H117" s="567" t="s">
        <v>36</v>
      </c>
      <c r="I117" s="566" t="s">
        <v>209</v>
      </c>
      <c r="J117" s="566" t="s">
        <v>37</v>
      </c>
      <c r="K117" s="566" t="s">
        <v>199</v>
      </c>
      <c r="L117" s="566" t="s">
        <v>121</v>
      </c>
      <c r="M117" s="568">
        <f>7425000+91000</f>
        <v>7516000</v>
      </c>
      <c r="N117" s="568">
        <f>7766000+353900</f>
        <v>8119900</v>
      </c>
      <c r="O117" s="568">
        <f>8093000+304400</f>
        <v>8397400</v>
      </c>
    </row>
    <row r="118" spans="1:15" s="563" customFormat="1" ht="33" customHeight="1" x14ac:dyDescent="0.2">
      <c r="A118" s="570" t="s">
        <v>137</v>
      </c>
      <c r="B118" s="565"/>
      <c r="C118" s="566" t="s">
        <v>139</v>
      </c>
      <c r="D118" s="566" t="s">
        <v>139</v>
      </c>
      <c r="E118" s="566" t="s">
        <v>140</v>
      </c>
      <c r="F118" s="566"/>
      <c r="G118" s="566" t="s">
        <v>35</v>
      </c>
      <c r="H118" s="567" t="s">
        <v>36</v>
      </c>
      <c r="I118" s="566" t="s">
        <v>210</v>
      </c>
      <c r="J118" s="566" t="s">
        <v>37</v>
      </c>
      <c r="K118" s="566" t="s">
        <v>199</v>
      </c>
      <c r="L118" s="566" t="s">
        <v>120</v>
      </c>
      <c r="M118" s="568">
        <f>1131000-67116.48+55800</f>
        <v>1119683.52</v>
      </c>
      <c r="N118" s="568">
        <f>1131000+95700</f>
        <v>1226700</v>
      </c>
      <c r="O118" s="568">
        <f>1131000+95700</f>
        <v>1226700</v>
      </c>
    </row>
    <row r="119" spans="1:15" s="563" customFormat="1" ht="39" customHeight="1" x14ac:dyDescent="0.2">
      <c r="A119" s="570" t="s">
        <v>137</v>
      </c>
      <c r="B119" s="565"/>
      <c r="C119" s="566" t="s">
        <v>139</v>
      </c>
      <c r="D119" s="566" t="s">
        <v>139</v>
      </c>
      <c r="E119" s="566" t="s">
        <v>140</v>
      </c>
      <c r="F119" s="566"/>
      <c r="G119" s="572" t="s">
        <v>779</v>
      </c>
      <c r="H119" s="573" t="s">
        <v>778</v>
      </c>
      <c r="I119" s="566" t="s">
        <v>209</v>
      </c>
      <c r="J119" s="566" t="s">
        <v>37</v>
      </c>
      <c r="K119" s="566" t="s">
        <v>199</v>
      </c>
      <c r="L119" s="566" t="s">
        <v>121</v>
      </c>
      <c r="M119" s="568">
        <v>0</v>
      </c>
      <c r="N119" s="568">
        <v>0</v>
      </c>
      <c r="O119" s="568">
        <v>0</v>
      </c>
    </row>
    <row r="120" spans="1:15" s="563" customFormat="1" ht="34.5" customHeight="1" x14ac:dyDescent="0.2">
      <c r="A120" s="570" t="s">
        <v>137</v>
      </c>
      <c r="B120" s="565"/>
      <c r="C120" s="566" t="s">
        <v>139</v>
      </c>
      <c r="D120" s="566" t="s">
        <v>139</v>
      </c>
      <c r="E120" s="566" t="s">
        <v>140</v>
      </c>
      <c r="F120" s="566"/>
      <c r="G120" s="572" t="s">
        <v>779</v>
      </c>
      <c r="H120" s="573" t="s">
        <v>778</v>
      </c>
      <c r="I120" s="566" t="s">
        <v>210</v>
      </c>
      <c r="J120" s="566" t="s">
        <v>37</v>
      </c>
      <c r="K120" s="566" t="s">
        <v>199</v>
      </c>
      <c r="L120" s="566" t="s">
        <v>120</v>
      </c>
      <c r="M120" s="568">
        <v>0</v>
      </c>
      <c r="N120" s="568">
        <v>0</v>
      </c>
      <c r="O120" s="568">
        <v>0</v>
      </c>
    </row>
    <row r="121" spans="1:15" s="563" customFormat="1" ht="111.75" customHeight="1" x14ac:dyDescent="0.2">
      <c r="A121" s="570" t="s">
        <v>137</v>
      </c>
      <c r="B121" s="565"/>
      <c r="C121" s="566" t="s">
        <v>139</v>
      </c>
      <c r="D121" s="566" t="s">
        <v>139</v>
      </c>
      <c r="E121" s="566" t="s">
        <v>140</v>
      </c>
      <c r="F121" s="566"/>
      <c r="G121" s="566" t="s">
        <v>78</v>
      </c>
      <c r="H121" s="567" t="s">
        <v>79</v>
      </c>
      <c r="I121" s="566" t="s">
        <v>211</v>
      </c>
      <c r="J121" s="566" t="s">
        <v>72</v>
      </c>
      <c r="K121" s="566" t="s">
        <v>199</v>
      </c>
      <c r="L121" s="566" t="s">
        <v>120</v>
      </c>
      <c r="M121" s="568">
        <v>0</v>
      </c>
      <c r="N121" s="568">
        <v>0</v>
      </c>
      <c r="O121" s="568">
        <v>0</v>
      </c>
    </row>
    <row r="122" spans="1:15" s="563" customFormat="1" ht="123.75" customHeight="1" x14ac:dyDescent="0.2">
      <c r="A122" s="570" t="s">
        <v>137</v>
      </c>
      <c r="B122" s="565"/>
      <c r="C122" s="566" t="s">
        <v>139</v>
      </c>
      <c r="D122" s="566" t="s">
        <v>139</v>
      </c>
      <c r="E122" s="566" t="s">
        <v>140</v>
      </c>
      <c r="F122" s="566"/>
      <c r="G122" s="566" t="s">
        <v>78</v>
      </c>
      <c r="H122" s="567" t="s">
        <v>79</v>
      </c>
      <c r="I122" s="566" t="s">
        <v>212</v>
      </c>
      <c r="J122" s="566" t="s">
        <v>72</v>
      </c>
      <c r="K122" s="566" t="s">
        <v>199</v>
      </c>
      <c r="L122" s="566" t="s">
        <v>120</v>
      </c>
      <c r="M122" s="568">
        <v>0</v>
      </c>
      <c r="N122" s="568">
        <v>0</v>
      </c>
      <c r="O122" s="568">
        <v>0</v>
      </c>
    </row>
    <row r="123" spans="1:15" s="563" customFormat="1" ht="36.75" customHeight="1" x14ac:dyDescent="0.2">
      <c r="A123" s="574" t="s">
        <v>141</v>
      </c>
      <c r="B123" s="559" t="s">
        <v>142</v>
      </c>
      <c r="C123" s="560" t="s">
        <v>13</v>
      </c>
      <c r="D123" s="560" t="s">
        <v>13</v>
      </c>
      <c r="E123" s="560" t="s">
        <v>13</v>
      </c>
      <c r="F123" s="560"/>
      <c r="G123" s="560" t="s">
        <v>14</v>
      </c>
      <c r="H123" s="561" t="s">
        <v>15</v>
      </c>
      <c r="I123" s="560" t="s">
        <v>16</v>
      </c>
      <c r="J123" s="560" t="s">
        <v>17</v>
      </c>
      <c r="K123" s="560" t="s">
        <v>112</v>
      </c>
      <c r="L123" s="560" t="s">
        <v>18</v>
      </c>
      <c r="M123" s="562">
        <f>M125+M129+M130+M126+M155</f>
        <v>1433400</v>
      </c>
      <c r="N123" s="562">
        <f>N125+N129+N130</f>
        <v>1423400</v>
      </c>
      <c r="O123" s="562">
        <f>O125+O129+O130</f>
        <v>1423400</v>
      </c>
    </row>
    <row r="124" spans="1:15" s="563" customFormat="1" ht="14.25" customHeight="1" x14ac:dyDescent="0.2">
      <c r="A124" s="570" t="s">
        <v>25</v>
      </c>
      <c r="B124" s="565"/>
      <c r="C124" s="566"/>
      <c r="D124" s="566"/>
      <c r="E124" s="566"/>
      <c r="F124" s="566"/>
      <c r="G124" s="566"/>
      <c r="H124" s="567"/>
      <c r="I124" s="566"/>
      <c r="J124" s="566"/>
      <c r="K124" s="566"/>
      <c r="L124" s="566"/>
      <c r="M124" s="568"/>
      <c r="N124" s="568"/>
      <c r="O124" s="568"/>
    </row>
    <row r="125" spans="1:15" s="563" customFormat="1" ht="31.5" x14ac:dyDescent="0.2">
      <c r="A125" s="570" t="s">
        <v>143</v>
      </c>
      <c r="B125" s="565" t="s">
        <v>144</v>
      </c>
      <c r="C125" s="566" t="s">
        <v>145</v>
      </c>
      <c r="D125" s="566" t="s">
        <v>145</v>
      </c>
      <c r="E125" s="566" t="s">
        <v>146</v>
      </c>
      <c r="F125" s="566"/>
      <c r="G125" s="566" t="s">
        <v>14</v>
      </c>
      <c r="H125" s="567" t="s">
        <v>15</v>
      </c>
      <c r="I125" s="566" t="s">
        <v>23</v>
      </c>
      <c r="J125" s="566" t="s">
        <v>24</v>
      </c>
      <c r="K125" s="566" t="s">
        <v>199</v>
      </c>
      <c r="L125" s="566" t="s">
        <v>18</v>
      </c>
      <c r="M125" s="568">
        <v>40000</v>
      </c>
      <c r="N125" s="568">
        <v>40000</v>
      </c>
      <c r="O125" s="568">
        <v>40000</v>
      </c>
    </row>
    <row r="126" spans="1:15" s="563" customFormat="1" ht="31.5" x14ac:dyDescent="0.2">
      <c r="A126" s="570" t="s">
        <v>143</v>
      </c>
      <c r="B126" s="565"/>
      <c r="C126" s="566" t="s">
        <v>145</v>
      </c>
      <c r="D126" s="566" t="s">
        <v>145</v>
      </c>
      <c r="E126" s="566" t="s">
        <v>146</v>
      </c>
      <c r="F126" s="566"/>
      <c r="G126" s="566" t="s">
        <v>14</v>
      </c>
      <c r="H126" s="567" t="s">
        <v>15</v>
      </c>
      <c r="I126" s="566" t="s">
        <v>781</v>
      </c>
      <c r="J126" s="566" t="s">
        <v>24</v>
      </c>
      <c r="K126" s="566" t="s">
        <v>199</v>
      </c>
      <c r="L126" s="566" t="s">
        <v>18</v>
      </c>
      <c r="M126" s="568">
        <v>0</v>
      </c>
      <c r="N126" s="568">
        <v>0</v>
      </c>
      <c r="O126" s="568">
        <v>0</v>
      </c>
    </row>
    <row r="127" spans="1:15" s="563" customFormat="1" ht="31.5" x14ac:dyDescent="0.2">
      <c r="A127" s="570" t="s">
        <v>143</v>
      </c>
      <c r="B127" s="565"/>
      <c r="C127" s="566" t="s">
        <v>145</v>
      </c>
      <c r="D127" s="566" t="s">
        <v>145</v>
      </c>
      <c r="E127" s="566" t="s">
        <v>146</v>
      </c>
      <c r="F127" s="566"/>
      <c r="G127" s="566" t="s">
        <v>14</v>
      </c>
      <c r="H127" s="567" t="s">
        <v>15</v>
      </c>
      <c r="I127" s="566" t="s">
        <v>780</v>
      </c>
      <c r="J127" s="566" t="s">
        <v>24</v>
      </c>
      <c r="K127" s="566" t="s">
        <v>199</v>
      </c>
      <c r="L127" s="566" t="s">
        <v>18</v>
      </c>
      <c r="M127" s="568">
        <v>0</v>
      </c>
      <c r="N127" s="568">
        <v>0</v>
      </c>
      <c r="O127" s="568">
        <v>0</v>
      </c>
    </row>
    <row r="128" spans="1:15" s="563" customFormat="1" ht="14.25" customHeight="1" x14ac:dyDescent="0.2">
      <c r="A128" s="570" t="s">
        <v>143</v>
      </c>
      <c r="B128" s="565" t="s">
        <v>144</v>
      </c>
      <c r="C128" s="566" t="s">
        <v>145</v>
      </c>
      <c r="D128" s="566" t="s">
        <v>145</v>
      </c>
      <c r="E128" s="566" t="s">
        <v>146</v>
      </c>
      <c r="F128" s="566"/>
      <c r="G128" s="566" t="s">
        <v>35</v>
      </c>
      <c r="H128" s="567" t="s">
        <v>36</v>
      </c>
      <c r="I128" s="566" t="s">
        <v>213</v>
      </c>
      <c r="J128" s="566" t="s">
        <v>37</v>
      </c>
      <c r="K128" s="566" t="s">
        <v>199</v>
      </c>
      <c r="L128" s="566" t="s">
        <v>120</v>
      </c>
      <c r="M128" s="568">
        <v>0</v>
      </c>
      <c r="N128" s="568">
        <v>0</v>
      </c>
      <c r="O128" s="568">
        <v>0</v>
      </c>
    </row>
    <row r="129" spans="1:15" s="563" customFormat="1" ht="28.5" customHeight="1" x14ac:dyDescent="0.2">
      <c r="A129" s="570" t="s">
        <v>143</v>
      </c>
      <c r="B129" s="565" t="s">
        <v>144</v>
      </c>
      <c r="C129" s="566" t="s">
        <v>145</v>
      </c>
      <c r="D129" s="566" t="s">
        <v>145</v>
      </c>
      <c r="E129" s="566" t="s">
        <v>146</v>
      </c>
      <c r="F129" s="566"/>
      <c r="G129" s="566" t="s">
        <v>35</v>
      </c>
      <c r="H129" s="567" t="s">
        <v>36</v>
      </c>
      <c r="I129" s="566" t="s">
        <v>214</v>
      </c>
      <c r="J129" s="566" t="s">
        <v>37</v>
      </c>
      <c r="K129" s="566" t="s">
        <v>199</v>
      </c>
      <c r="L129" s="566" t="s">
        <v>120</v>
      </c>
      <c r="M129" s="568">
        <v>1351400</v>
      </c>
      <c r="N129" s="568">
        <v>1351400</v>
      </c>
      <c r="O129" s="568">
        <v>1351400</v>
      </c>
    </row>
    <row r="130" spans="1:15" s="563" customFormat="1" ht="42.6" customHeight="1" x14ac:dyDescent="0.2">
      <c r="A130" s="570" t="s">
        <v>143</v>
      </c>
      <c r="B130" s="565" t="s">
        <v>144</v>
      </c>
      <c r="C130" s="566" t="s">
        <v>145</v>
      </c>
      <c r="D130" s="566" t="s">
        <v>145</v>
      </c>
      <c r="E130" s="566" t="s">
        <v>146</v>
      </c>
      <c r="F130" s="566"/>
      <c r="G130" s="566" t="s">
        <v>35</v>
      </c>
      <c r="H130" s="567" t="s">
        <v>36</v>
      </c>
      <c r="I130" s="566" t="s">
        <v>215</v>
      </c>
      <c r="J130" s="566" t="s">
        <v>37</v>
      </c>
      <c r="K130" s="566" t="s">
        <v>199</v>
      </c>
      <c r="L130" s="566" t="s">
        <v>120</v>
      </c>
      <c r="M130" s="568">
        <v>32000</v>
      </c>
      <c r="N130" s="568">
        <v>32000</v>
      </c>
      <c r="O130" s="568">
        <v>32000</v>
      </c>
    </row>
    <row r="131" spans="1:15" s="563" customFormat="1" ht="50.25" customHeight="1" x14ac:dyDescent="0.2">
      <c r="A131" s="570" t="s">
        <v>143</v>
      </c>
      <c r="B131" s="565" t="s">
        <v>144</v>
      </c>
      <c r="C131" s="566" t="s">
        <v>145</v>
      </c>
      <c r="D131" s="566" t="s">
        <v>145</v>
      </c>
      <c r="E131" s="566" t="s">
        <v>146</v>
      </c>
      <c r="F131" s="566"/>
      <c r="G131" s="572" t="s">
        <v>779</v>
      </c>
      <c r="H131" s="573" t="s">
        <v>778</v>
      </c>
      <c r="I131" s="566" t="s">
        <v>213</v>
      </c>
      <c r="J131" s="566" t="s">
        <v>37</v>
      </c>
      <c r="K131" s="566" t="s">
        <v>199</v>
      </c>
      <c r="L131" s="566" t="s">
        <v>120</v>
      </c>
      <c r="M131" s="568">
        <v>0</v>
      </c>
      <c r="N131" s="568">
        <v>0</v>
      </c>
      <c r="O131" s="568">
        <v>0</v>
      </c>
    </row>
    <row r="132" spans="1:15" s="563" customFormat="1" ht="42" customHeight="1" x14ac:dyDescent="0.2">
      <c r="A132" s="570" t="s">
        <v>143</v>
      </c>
      <c r="B132" s="565" t="s">
        <v>144</v>
      </c>
      <c r="C132" s="566" t="s">
        <v>145</v>
      </c>
      <c r="D132" s="566" t="s">
        <v>145</v>
      </c>
      <c r="E132" s="566" t="s">
        <v>146</v>
      </c>
      <c r="F132" s="566"/>
      <c r="G132" s="572" t="s">
        <v>779</v>
      </c>
      <c r="H132" s="573" t="s">
        <v>778</v>
      </c>
      <c r="I132" s="566" t="s">
        <v>214</v>
      </c>
      <c r="J132" s="566" t="s">
        <v>37</v>
      </c>
      <c r="K132" s="566" t="s">
        <v>199</v>
      </c>
      <c r="L132" s="566" t="s">
        <v>120</v>
      </c>
      <c r="M132" s="568">
        <v>0</v>
      </c>
      <c r="N132" s="568">
        <v>0</v>
      </c>
      <c r="O132" s="568">
        <v>0</v>
      </c>
    </row>
    <row r="133" spans="1:15" s="563" customFormat="1" ht="56.25" customHeight="1" x14ac:dyDescent="0.2">
      <c r="A133" s="570" t="s">
        <v>143</v>
      </c>
      <c r="B133" s="565" t="s">
        <v>144</v>
      </c>
      <c r="C133" s="566" t="s">
        <v>145</v>
      </c>
      <c r="D133" s="566" t="s">
        <v>145</v>
      </c>
      <c r="E133" s="566" t="s">
        <v>146</v>
      </c>
      <c r="F133" s="566"/>
      <c r="G133" s="572" t="s">
        <v>779</v>
      </c>
      <c r="H133" s="573" t="s">
        <v>778</v>
      </c>
      <c r="I133" s="566" t="s">
        <v>215</v>
      </c>
      <c r="J133" s="566" t="s">
        <v>37</v>
      </c>
      <c r="K133" s="566" t="s">
        <v>199</v>
      </c>
      <c r="L133" s="566" t="s">
        <v>120</v>
      </c>
      <c r="M133" s="568">
        <v>0</v>
      </c>
      <c r="N133" s="568">
        <v>0</v>
      </c>
      <c r="O133" s="568">
        <v>0</v>
      </c>
    </row>
    <row r="134" spans="1:15" s="563" customFormat="1" ht="111" customHeight="1" x14ac:dyDescent="0.2">
      <c r="A134" s="570" t="s">
        <v>143</v>
      </c>
      <c r="B134" s="565" t="s">
        <v>144</v>
      </c>
      <c r="C134" s="566" t="s">
        <v>145</v>
      </c>
      <c r="D134" s="566" t="s">
        <v>145</v>
      </c>
      <c r="E134" s="566" t="s">
        <v>146</v>
      </c>
      <c r="F134" s="566"/>
      <c r="G134" s="566" t="s">
        <v>78</v>
      </c>
      <c r="H134" s="567" t="s">
        <v>79</v>
      </c>
      <c r="I134" s="566" t="s">
        <v>216</v>
      </c>
      <c r="J134" s="566" t="s">
        <v>72</v>
      </c>
      <c r="K134" s="566" t="s">
        <v>199</v>
      </c>
      <c r="L134" s="566" t="s">
        <v>120</v>
      </c>
      <c r="M134" s="568">
        <v>0</v>
      </c>
      <c r="N134" s="568">
        <v>0</v>
      </c>
      <c r="O134" s="568">
        <v>0</v>
      </c>
    </row>
    <row r="135" spans="1:15" s="563" customFormat="1" ht="105" customHeight="1" x14ac:dyDescent="0.2">
      <c r="A135" s="570" t="s">
        <v>143</v>
      </c>
      <c r="B135" s="565" t="s">
        <v>144</v>
      </c>
      <c r="C135" s="566" t="s">
        <v>145</v>
      </c>
      <c r="D135" s="566" t="s">
        <v>145</v>
      </c>
      <c r="E135" s="566" t="s">
        <v>146</v>
      </c>
      <c r="F135" s="566"/>
      <c r="G135" s="566" t="s">
        <v>78</v>
      </c>
      <c r="H135" s="567" t="s">
        <v>79</v>
      </c>
      <c r="I135" s="566" t="s">
        <v>217</v>
      </c>
      <c r="J135" s="566" t="s">
        <v>72</v>
      </c>
      <c r="K135" s="566" t="s">
        <v>199</v>
      </c>
      <c r="L135" s="566" t="s">
        <v>120</v>
      </c>
      <c r="M135" s="568">
        <v>0</v>
      </c>
      <c r="N135" s="568">
        <v>0</v>
      </c>
      <c r="O135" s="568">
        <v>0</v>
      </c>
    </row>
    <row r="136" spans="1:15" s="563" customFormat="1" ht="111" customHeight="1" x14ac:dyDescent="0.2">
      <c r="A136" s="570" t="s">
        <v>143</v>
      </c>
      <c r="B136" s="565" t="s">
        <v>144</v>
      </c>
      <c r="C136" s="566" t="s">
        <v>145</v>
      </c>
      <c r="D136" s="566" t="s">
        <v>145</v>
      </c>
      <c r="E136" s="566" t="s">
        <v>146</v>
      </c>
      <c r="F136" s="566"/>
      <c r="G136" s="566" t="s">
        <v>78</v>
      </c>
      <c r="H136" s="567" t="s">
        <v>79</v>
      </c>
      <c r="I136" s="566" t="s">
        <v>218</v>
      </c>
      <c r="J136" s="566" t="s">
        <v>72</v>
      </c>
      <c r="K136" s="566" t="s">
        <v>199</v>
      </c>
      <c r="L136" s="566" t="s">
        <v>120</v>
      </c>
      <c r="M136" s="568">
        <v>0</v>
      </c>
      <c r="N136" s="568">
        <v>0</v>
      </c>
      <c r="O136" s="568">
        <v>0</v>
      </c>
    </row>
    <row r="137" spans="1:15" s="563" customFormat="1" ht="31.5" x14ac:dyDescent="0.2">
      <c r="A137" s="570" t="s">
        <v>143</v>
      </c>
      <c r="B137" s="565" t="s">
        <v>147</v>
      </c>
      <c r="C137" s="566" t="s">
        <v>148</v>
      </c>
      <c r="D137" s="566" t="s">
        <v>148</v>
      </c>
      <c r="E137" s="566" t="s">
        <v>146</v>
      </c>
      <c r="F137" s="566"/>
      <c r="G137" s="566" t="s">
        <v>14</v>
      </c>
      <c r="H137" s="567" t="s">
        <v>15</v>
      </c>
      <c r="I137" s="566" t="s">
        <v>23</v>
      </c>
      <c r="J137" s="566" t="s">
        <v>24</v>
      </c>
      <c r="K137" s="566" t="s">
        <v>199</v>
      </c>
      <c r="L137" s="566" t="s">
        <v>18</v>
      </c>
      <c r="M137" s="568">
        <v>0</v>
      </c>
      <c r="N137" s="568">
        <v>0</v>
      </c>
      <c r="O137" s="568">
        <v>0</v>
      </c>
    </row>
    <row r="138" spans="1:15" s="563" customFormat="1" ht="31.5" x14ac:dyDescent="0.2">
      <c r="A138" s="570" t="s">
        <v>143</v>
      </c>
      <c r="B138" s="565"/>
      <c r="C138" s="566" t="s">
        <v>148</v>
      </c>
      <c r="D138" s="566" t="s">
        <v>148</v>
      </c>
      <c r="E138" s="566" t="s">
        <v>146</v>
      </c>
      <c r="F138" s="566"/>
      <c r="G138" s="566" t="s">
        <v>14</v>
      </c>
      <c r="H138" s="567" t="s">
        <v>15</v>
      </c>
      <c r="I138" s="566" t="s">
        <v>781</v>
      </c>
      <c r="J138" s="566" t="s">
        <v>24</v>
      </c>
      <c r="K138" s="566" t="s">
        <v>199</v>
      </c>
      <c r="L138" s="566" t="s">
        <v>18</v>
      </c>
      <c r="M138" s="568">
        <v>0</v>
      </c>
      <c r="N138" s="568">
        <v>0</v>
      </c>
      <c r="O138" s="568">
        <v>0</v>
      </c>
    </row>
    <row r="139" spans="1:15" s="563" customFormat="1" ht="31.5" x14ac:dyDescent="0.2">
      <c r="A139" s="570" t="s">
        <v>143</v>
      </c>
      <c r="B139" s="565"/>
      <c r="C139" s="566" t="s">
        <v>148</v>
      </c>
      <c r="D139" s="566" t="s">
        <v>148</v>
      </c>
      <c r="E139" s="566" t="s">
        <v>146</v>
      </c>
      <c r="F139" s="566"/>
      <c r="G139" s="566" t="s">
        <v>14</v>
      </c>
      <c r="H139" s="567" t="s">
        <v>15</v>
      </c>
      <c r="I139" s="566" t="s">
        <v>780</v>
      </c>
      <c r="J139" s="566" t="s">
        <v>24</v>
      </c>
      <c r="K139" s="566" t="s">
        <v>199</v>
      </c>
      <c r="L139" s="566" t="s">
        <v>18</v>
      </c>
      <c r="M139" s="568">
        <v>0</v>
      </c>
      <c r="N139" s="568">
        <v>0</v>
      </c>
      <c r="O139" s="568">
        <v>0</v>
      </c>
    </row>
    <row r="140" spans="1:15" s="563" customFormat="1" ht="33.75" customHeight="1" x14ac:dyDescent="0.2">
      <c r="A140" s="570" t="s">
        <v>143</v>
      </c>
      <c r="B140" s="565" t="s">
        <v>147</v>
      </c>
      <c r="C140" s="566" t="s">
        <v>148</v>
      </c>
      <c r="D140" s="566" t="s">
        <v>148</v>
      </c>
      <c r="E140" s="566" t="s">
        <v>146</v>
      </c>
      <c r="F140" s="566"/>
      <c r="G140" s="566" t="s">
        <v>35</v>
      </c>
      <c r="H140" s="567" t="s">
        <v>36</v>
      </c>
      <c r="I140" s="566" t="s">
        <v>213</v>
      </c>
      <c r="J140" s="566" t="s">
        <v>37</v>
      </c>
      <c r="K140" s="566" t="s">
        <v>199</v>
      </c>
      <c r="L140" s="566" t="s">
        <v>120</v>
      </c>
      <c r="M140" s="568">
        <v>0</v>
      </c>
      <c r="N140" s="568">
        <v>0</v>
      </c>
      <c r="O140" s="568">
        <v>0</v>
      </c>
    </row>
    <row r="141" spans="1:15" s="563" customFormat="1" ht="32.25" customHeight="1" x14ac:dyDescent="0.2">
      <c r="A141" s="570" t="s">
        <v>143</v>
      </c>
      <c r="B141" s="565" t="s">
        <v>147</v>
      </c>
      <c r="C141" s="566" t="s">
        <v>148</v>
      </c>
      <c r="D141" s="566" t="s">
        <v>148</v>
      </c>
      <c r="E141" s="566" t="s">
        <v>146</v>
      </c>
      <c r="F141" s="566"/>
      <c r="G141" s="572" t="s">
        <v>779</v>
      </c>
      <c r="H141" s="573" t="s">
        <v>778</v>
      </c>
      <c r="I141" s="566" t="s">
        <v>213</v>
      </c>
      <c r="J141" s="566" t="s">
        <v>37</v>
      </c>
      <c r="K141" s="566" t="s">
        <v>199</v>
      </c>
      <c r="L141" s="566" t="s">
        <v>120</v>
      </c>
      <c r="M141" s="568">
        <v>0</v>
      </c>
      <c r="N141" s="568">
        <v>0</v>
      </c>
      <c r="O141" s="568">
        <v>0</v>
      </c>
    </row>
    <row r="142" spans="1:15" s="563" customFormat="1" ht="28.5" customHeight="1" x14ac:dyDescent="0.2">
      <c r="A142" s="570" t="s">
        <v>143</v>
      </c>
      <c r="B142" s="565" t="s">
        <v>147</v>
      </c>
      <c r="C142" s="566" t="s">
        <v>149</v>
      </c>
      <c r="D142" s="566" t="s">
        <v>149</v>
      </c>
      <c r="E142" s="566" t="s">
        <v>150</v>
      </c>
      <c r="F142" s="566"/>
      <c r="G142" s="566" t="s">
        <v>14</v>
      </c>
      <c r="H142" s="567" t="s">
        <v>15</v>
      </c>
      <c r="I142" s="566" t="s">
        <v>23</v>
      </c>
      <c r="J142" s="566" t="s">
        <v>24</v>
      </c>
      <c r="K142" s="566" t="s">
        <v>199</v>
      </c>
      <c r="L142" s="566" t="s">
        <v>18</v>
      </c>
      <c r="M142" s="568">
        <v>0</v>
      </c>
      <c r="N142" s="568">
        <v>0</v>
      </c>
      <c r="O142" s="568">
        <v>0</v>
      </c>
    </row>
    <row r="143" spans="1:15" s="563" customFormat="1" ht="31.5" x14ac:dyDescent="0.2">
      <c r="A143" s="570" t="s">
        <v>143</v>
      </c>
      <c r="B143" s="565"/>
      <c r="C143" s="566" t="s">
        <v>149</v>
      </c>
      <c r="D143" s="566" t="s">
        <v>149</v>
      </c>
      <c r="E143" s="566" t="s">
        <v>150</v>
      </c>
      <c r="F143" s="566"/>
      <c r="G143" s="566" t="s">
        <v>14</v>
      </c>
      <c r="H143" s="567" t="s">
        <v>15</v>
      </c>
      <c r="I143" s="566" t="s">
        <v>781</v>
      </c>
      <c r="J143" s="566" t="s">
        <v>24</v>
      </c>
      <c r="K143" s="566" t="s">
        <v>199</v>
      </c>
      <c r="L143" s="566" t="s">
        <v>18</v>
      </c>
      <c r="M143" s="568">
        <v>0</v>
      </c>
      <c r="N143" s="568">
        <v>0</v>
      </c>
      <c r="O143" s="568">
        <v>0</v>
      </c>
    </row>
    <row r="144" spans="1:15" s="563" customFormat="1" ht="31.5" x14ac:dyDescent="0.2">
      <c r="A144" s="570" t="s">
        <v>143</v>
      </c>
      <c r="B144" s="565"/>
      <c r="C144" s="566" t="s">
        <v>149</v>
      </c>
      <c r="D144" s="566" t="s">
        <v>149</v>
      </c>
      <c r="E144" s="566" t="s">
        <v>150</v>
      </c>
      <c r="F144" s="566"/>
      <c r="G144" s="566" t="s">
        <v>14</v>
      </c>
      <c r="H144" s="567" t="s">
        <v>15</v>
      </c>
      <c r="I144" s="566" t="s">
        <v>780</v>
      </c>
      <c r="J144" s="566" t="s">
        <v>24</v>
      </c>
      <c r="K144" s="566" t="s">
        <v>199</v>
      </c>
      <c r="L144" s="566" t="s">
        <v>18</v>
      </c>
      <c r="M144" s="568">
        <v>0</v>
      </c>
      <c r="N144" s="568">
        <v>0</v>
      </c>
      <c r="O144" s="568">
        <v>0</v>
      </c>
    </row>
    <row r="145" spans="1:15" s="563" customFormat="1" ht="31.5" x14ac:dyDescent="0.2">
      <c r="A145" s="570" t="s">
        <v>143</v>
      </c>
      <c r="B145" s="565" t="s">
        <v>147</v>
      </c>
      <c r="C145" s="566" t="s">
        <v>149</v>
      </c>
      <c r="D145" s="566" t="s">
        <v>149</v>
      </c>
      <c r="E145" s="566" t="s">
        <v>146</v>
      </c>
      <c r="F145" s="566"/>
      <c r="G145" s="566" t="s">
        <v>14</v>
      </c>
      <c r="H145" s="567" t="s">
        <v>15</v>
      </c>
      <c r="I145" s="566" t="s">
        <v>23</v>
      </c>
      <c r="J145" s="566" t="s">
        <v>24</v>
      </c>
      <c r="K145" s="566" t="s">
        <v>199</v>
      </c>
      <c r="L145" s="566" t="s">
        <v>18</v>
      </c>
      <c r="M145" s="568">
        <v>0</v>
      </c>
      <c r="N145" s="568">
        <v>0</v>
      </c>
      <c r="O145" s="568">
        <v>0</v>
      </c>
    </row>
    <row r="146" spans="1:15" s="563" customFormat="1" ht="31.5" x14ac:dyDescent="0.2">
      <c r="A146" s="570" t="s">
        <v>143</v>
      </c>
      <c r="B146" s="565"/>
      <c r="C146" s="566" t="s">
        <v>149</v>
      </c>
      <c r="D146" s="566" t="s">
        <v>149</v>
      </c>
      <c r="E146" s="566" t="s">
        <v>146</v>
      </c>
      <c r="F146" s="566"/>
      <c r="G146" s="566" t="s">
        <v>14</v>
      </c>
      <c r="H146" s="567" t="s">
        <v>15</v>
      </c>
      <c r="I146" s="566" t="s">
        <v>781</v>
      </c>
      <c r="J146" s="566" t="s">
        <v>24</v>
      </c>
      <c r="K146" s="566" t="s">
        <v>199</v>
      </c>
      <c r="L146" s="566" t="s">
        <v>18</v>
      </c>
      <c r="M146" s="568">
        <v>0</v>
      </c>
      <c r="N146" s="568">
        <v>0</v>
      </c>
      <c r="O146" s="568">
        <v>0</v>
      </c>
    </row>
    <row r="147" spans="1:15" s="563" customFormat="1" ht="31.5" x14ac:dyDescent="0.2">
      <c r="A147" s="570" t="s">
        <v>143</v>
      </c>
      <c r="B147" s="565"/>
      <c r="C147" s="566" t="s">
        <v>149</v>
      </c>
      <c r="D147" s="566" t="s">
        <v>149</v>
      </c>
      <c r="E147" s="566" t="s">
        <v>146</v>
      </c>
      <c r="F147" s="566"/>
      <c r="G147" s="566" t="s">
        <v>14</v>
      </c>
      <c r="H147" s="567" t="s">
        <v>15</v>
      </c>
      <c r="I147" s="566" t="s">
        <v>780</v>
      </c>
      <c r="J147" s="566" t="s">
        <v>24</v>
      </c>
      <c r="K147" s="566" t="s">
        <v>199</v>
      </c>
      <c r="L147" s="566" t="s">
        <v>18</v>
      </c>
      <c r="M147" s="568">
        <v>0</v>
      </c>
      <c r="N147" s="568">
        <v>0</v>
      </c>
      <c r="O147" s="568">
        <v>0</v>
      </c>
    </row>
    <row r="148" spans="1:15" s="563" customFormat="1" ht="28.5" customHeight="1" x14ac:dyDescent="0.2">
      <c r="A148" s="570" t="s">
        <v>143</v>
      </c>
      <c r="B148" s="565" t="s">
        <v>147</v>
      </c>
      <c r="C148" s="566" t="s">
        <v>149</v>
      </c>
      <c r="D148" s="566" t="s">
        <v>149</v>
      </c>
      <c r="E148" s="566" t="s">
        <v>151</v>
      </c>
      <c r="F148" s="566"/>
      <c r="G148" s="566" t="s">
        <v>14</v>
      </c>
      <c r="H148" s="567" t="s">
        <v>15</v>
      </c>
      <c r="I148" s="566" t="s">
        <v>23</v>
      </c>
      <c r="J148" s="566" t="s">
        <v>24</v>
      </c>
      <c r="K148" s="566" t="s">
        <v>199</v>
      </c>
      <c r="L148" s="566" t="s">
        <v>18</v>
      </c>
      <c r="M148" s="568">
        <v>0</v>
      </c>
      <c r="N148" s="568">
        <v>0</v>
      </c>
      <c r="O148" s="568">
        <v>0</v>
      </c>
    </row>
    <row r="149" spans="1:15" s="563" customFormat="1" ht="31.5" x14ac:dyDescent="0.2">
      <c r="A149" s="570" t="s">
        <v>143</v>
      </c>
      <c r="B149" s="565"/>
      <c r="C149" s="566" t="s">
        <v>149</v>
      </c>
      <c r="D149" s="566" t="s">
        <v>149</v>
      </c>
      <c r="E149" s="566" t="s">
        <v>151</v>
      </c>
      <c r="F149" s="566"/>
      <c r="G149" s="566" t="s">
        <v>14</v>
      </c>
      <c r="H149" s="567" t="s">
        <v>15</v>
      </c>
      <c r="I149" s="566" t="s">
        <v>781</v>
      </c>
      <c r="J149" s="566" t="s">
        <v>24</v>
      </c>
      <c r="K149" s="566" t="s">
        <v>199</v>
      </c>
      <c r="L149" s="566" t="s">
        <v>18</v>
      </c>
      <c r="M149" s="568">
        <v>0</v>
      </c>
      <c r="N149" s="568">
        <v>0</v>
      </c>
      <c r="O149" s="568">
        <v>0</v>
      </c>
    </row>
    <row r="150" spans="1:15" s="563" customFormat="1" ht="31.5" x14ac:dyDescent="0.2">
      <c r="A150" s="570" t="s">
        <v>143</v>
      </c>
      <c r="B150" s="565"/>
      <c r="C150" s="566" t="s">
        <v>149</v>
      </c>
      <c r="D150" s="566" t="s">
        <v>149</v>
      </c>
      <c r="E150" s="566" t="s">
        <v>151</v>
      </c>
      <c r="F150" s="566"/>
      <c r="G150" s="566" t="s">
        <v>14</v>
      </c>
      <c r="H150" s="567" t="s">
        <v>15</v>
      </c>
      <c r="I150" s="566" t="s">
        <v>780</v>
      </c>
      <c r="J150" s="566" t="s">
        <v>24</v>
      </c>
      <c r="K150" s="566" t="s">
        <v>199</v>
      </c>
      <c r="L150" s="566" t="s">
        <v>18</v>
      </c>
      <c r="M150" s="568">
        <v>0</v>
      </c>
      <c r="N150" s="568">
        <v>0</v>
      </c>
      <c r="O150" s="568">
        <v>0</v>
      </c>
    </row>
    <row r="151" spans="1:15" s="563" customFormat="1" ht="31.5" x14ac:dyDescent="0.2">
      <c r="A151" s="570" t="s">
        <v>143</v>
      </c>
      <c r="B151" s="565" t="s">
        <v>147</v>
      </c>
      <c r="C151" s="566" t="s">
        <v>149</v>
      </c>
      <c r="D151" s="566" t="s">
        <v>149</v>
      </c>
      <c r="E151" s="566" t="s">
        <v>152</v>
      </c>
      <c r="F151" s="566"/>
      <c r="G151" s="566" t="s">
        <v>14</v>
      </c>
      <c r="H151" s="567" t="s">
        <v>15</v>
      </c>
      <c r="I151" s="566" t="s">
        <v>23</v>
      </c>
      <c r="J151" s="566" t="s">
        <v>24</v>
      </c>
      <c r="K151" s="566" t="s">
        <v>199</v>
      </c>
      <c r="L151" s="566" t="s">
        <v>18</v>
      </c>
      <c r="M151" s="568">
        <v>0</v>
      </c>
      <c r="N151" s="568">
        <v>0</v>
      </c>
      <c r="O151" s="568">
        <v>0</v>
      </c>
    </row>
    <row r="152" spans="1:15" s="563" customFormat="1" ht="31.5" x14ac:dyDescent="0.2">
      <c r="A152" s="570" t="s">
        <v>143</v>
      </c>
      <c r="B152" s="565"/>
      <c r="C152" s="566" t="s">
        <v>149</v>
      </c>
      <c r="D152" s="566" t="s">
        <v>149</v>
      </c>
      <c r="E152" s="566" t="s">
        <v>152</v>
      </c>
      <c r="F152" s="566"/>
      <c r="G152" s="566" t="s">
        <v>14</v>
      </c>
      <c r="H152" s="567" t="s">
        <v>15</v>
      </c>
      <c r="I152" s="566" t="s">
        <v>781</v>
      </c>
      <c r="J152" s="566" t="s">
        <v>24</v>
      </c>
      <c r="K152" s="566" t="s">
        <v>199</v>
      </c>
      <c r="L152" s="566" t="s">
        <v>18</v>
      </c>
      <c r="M152" s="568">
        <v>0</v>
      </c>
      <c r="N152" s="568">
        <v>0</v>
      </c>
      <c r="O152" s="568">
        <v>0</v>
      </c>
    </row>
    <row r="153" spans="1:15" s="563" customFormat="1" ht="31.5" x14ac:dyDescent="0.2">
      <c r="A153" s="570" t="s">
        <v>143</v>
      </c>
      <c r="B153" s="565"/>
      <c r="C153" s="566" t="s">
        <v>149</v>
      </c>
      <c r="D153" s="566" t="s">
        <v>149</v>
      </c>
      <c r="E153" s="566" t="s">
        <v>152</v>
      </c>
      <c r="F153" s="566"/>
      <c r="G153" s="566" t="s">
        <v>14</v>
      </c>
      <c r="H153" s="567" t="s">
        <v>15</v>
      </c>
      <c r="I153" s="566" t="s">
        <v>780</v>
      </c>
      <c r="J153" s="566" t="s">
        <v>24</v>
      </c>
      <c r="K153" s="566" t="s">
        <v>199</v>
      </c>
      <c r="L153" s="566" t="s">
        <v>18</v>
      </c>
      <c r="M153" s="568">
        <v>0</v>
      </c>
      <c r="N153" s="568">
        <v>0</v>
      </c>
      <c r="O153" s="568">
        <v>0</v>
      </c>
    </row>
    <row r="154" spans="1:15" s="563" customFormat="1" ht="31.5" x14ac:dyDescent="0.2">
      <c r="A154" s="570" t="s">
        <v>143</v>
      </c>
      <c r="B154" s="565" t="s">
        <v>147</v>
      </c>
      <c r="C154" s="566" t="s">
        <v>149</v>
      </c>
      <c r="D154" s="566" t="s">
        <v>149</v>
      </c>
      <c r="E154" s="566" t="s">
        <v>153</v>
      </c>
      <c r="F154" s="566"/>
      <c r="G154" s="566" t="s">
        <v>14</v>
      </c>
      <c r="H154" s="567" t="s">
        <v>15</v>
      </c>
      <c r="I154" s="566" t="s">
        <v>23</v>
      </c>
      <c r="J154" s="566" t="s">
        <v>24</v>
      </c>
      <c r="K154" s="566" t="s">
        <v>199</v>
      </c>
      <c r="L154" s="566" t="s">
        <v>18</v>
      </c>
      <c r="M154" s="568">
        <v>0</v>
      </c>
      <c r="N154" s="568">
        <v>0</v>
      </c>
      <c r="O154" s="568">
        <v>0</v>
      </c>
    </row>
    <row r="155" spans="1:15" s="563" customFormat="1" ht="28.5" customHeight="1" x14ac:dyDescent="0.2">
      <c r="A155" s="570" t="s">
        <v>143</v>
      </c>
      <c r="B155" s="565"/>
      <c r="C155" s="566" t="s">
        <v>149</v>
      </c>
      <c r="D155" s="566" t="s">
        <v>149</v>
      </c>
      <c r="E155" s="566" t="s">
        <v>153</v>
      </c>
      <c r="F155" s="566"/>
      <c r="G155" s="566" t="s">
        <v>14</v>
      </c>
      <c r="H155" s="567" t="s">
        <v>15</v>
      </c>
      <c r="I155" s="566" t="s">
        <v>781</v>
      </c>
      <c r="J155" s="566" t="s">
        <v>24</v>
      </c>
      <c r="K155" s="566" t="s">
        <v>199</v>
      </c>
      <c r="L155" s="566" t="s">
        <v>18</v>
      </c>
      <c r="M155" s="568">
        <v>10000</v>
      </c>
      <c r="N155" s="568">
        <v>0</v>
      </c>
      <c r="O155" s="568">
        <v>0</v>
      </c>
    </row>
    <row r="156" spans="1:15" s="563" customFormat="1" ht="28.5" customHeight="1" x14ac:dyDescent="0.2">
      <c r="A156" s="570" t="s">
        <v>143</v>
      </c>
      <c r="B156" s="565"/>
      <c r="C156" s="566" t="s">
        <v>149</v>
      </c>
      <c r="D156" s="566" t="s">
        <v>149</v>
      </c>
      <c r="E156" s="566" t="s">
        <v>153</v>
      </c>
      <c r="F156" s="566"/>
      <c r="G156" s="566" t="s">
        <v>14</v>
      </c>
      <c r="H156" s="567" t="s">
        <v>15</v>
      </c>
      <c r="I156" s="566" t="s">
        <v>780</v>
      </c>
      <c r="J156" s="566" t="s">
        <v>24</v>
      </c>
      <c r="K156" s="566" t="s">
        <v>199</v>
      </c>
      <c r="L156" s="566" t="s">
        <v>18</v>
      </c>
      <c r="M156" s="568">
        <v>0</v>
      </c>
      <c r="N156" s="568">
        <v>0</v>
      </c>
      <c r="O156" s="568">
        <v>0</v>
      </c>
    </row>
    <row r="157" spans="1:15" s="563" customFormat="1" ht="31.5" x14ac:dyDescent="0.2">
      <c r="A157" s="570" t="s">
        <v>143</v>
      </c>
      <c r="B157" s="565" t="s">
        <v>147</v>
      </c>
      <c r="C157" s="566" t="s">
        <v>149</v>
      </c>
      <c r="D157" s="566" t="s">
        <v>149</v>
      </c>
      <c r="E157" s="566" t="s">
        <v>154</v>
      </c>
      <c r="F157" s="566"/>
      <c r="G157" s="566" t="s">
        <v>14</v>
      </c>
      <c r="H157" s="567" t="s">
        <v>15</v>
      </c>
      <c r="I157" s="566" t="s">
        <v>23</v>
      </c>
      <c r="J157" s="566" t="s">
        <v>24</v>
      </c>
      <c r="K157" s="566" t="s">
        <v>199</v>
      </c>
      <c r="L157" s="566" t="s">
        <v>18</v>
      </c>
      <c r="M157" s="568">
        <v>0</v>
      </c>
      <c r="N157" s="568">
        <v>0</v>
      </c>
      <c r="O157" s="568">
        <v>0</v>
      </c>
    </row>
    <row r="158" spans="1:15" s="563" customFormat="1" ht="31.5" x14ac:dyDescent="0.2">
      <c r="A158" s="570" t="s">
        <v>143</v>
      </c>
      <c r="B158" s="565"/>
      <c r="C158" s="566" t="s">
        <v>149</v>
      </c>
      <c r="D158" s="566" t="s">
        <v>149</v>
      </c>
      <c r="E158" s="566" t="s">
        <v>154</v>
      </c>
      <c r="F158" s="566"/>
      <c r="G158" s="566" t="s">
        <v>14</v>
      </c>
      <c r="H158" s="567" t="s">
        <v>15</v>
      </c>
      <c r="I158" s="566" t="s">
        <v>781</v>
      </c>
      <c r="J158" s="566" t="s">
        <v>24</v>
      </c>
      <c r="K158" s="566" t="s">
        <v>199</v>
      </c>
      <c r="L158" s="566" t="s">
        <v>18</v>
      </c>
      <c r="M158" s="568">
        <v>0</v>
      </c>
      <c r="N158" s="568">
        <v>0</v>
      </c>
      <c r="O158" s="568">
        <v>0</v>
      </c>
    </row>
    <row r="159" spans="1:15" s="563" customFormat="1" ht="31.5" x14ac:dyDescent="0.2">
      <c r="A159" s="570" t="s">
        <v>143</v>
      </c>
      <c r="B159" s="565"/>
      <c r="C159" s="566" t="s">
        <v>149</v>
      </c>
      <c r="D159" s="566" t="s">
        <v>149</v>
      </c>
      <c r="E159" s="566" t="s">
        <v>154</v>
      </c>
      <c r="F159" s="566"/>
      <c r="G159" s="566" t="s">
        <v>14</v>
      </c>
      <c r="H159" s="567" t="s">
        <v>15</v>
      </c>
      <c r="I159" s="566" t="s">
        <v>780</v>
      </c>
      <c r="J159" s="566" t="s">
        <v>24</v>
      </c>
      <c r="K159" s="566" t="s">
        <v>199</v>
      </c>
      <c r="L159" s="566" t="s">
        <v>18</v>
      </c>
      <c r="M159" s="568">
        <v>0</v>
      </c>
      <c r="N159" s="568">
        <v>0</v>
      </c>
      <c r="O159" s="568">
        <v>0</v>
      </c>
    </row>
    <row r="160" spans="1:15" s="563" customFormat="1" ht="31.5" x14ac:dyDescent="0.2">
      <c r="A160" s="570" t="s">
        <v>143</v>
      </c>
      <c r="B160" s="565" t="s">
        <v>147</v>
      </c>
      <c r="C160" s="566" t="s">
        <v>149</v>
      </c>
      <c r="D160" s="566" t="s">
        <v>149</v>
      </c>
      <c r="E160" s="566" t="s">
        <v>155</v>
      </c>
      <c r="F160" s="566"/>
      <c r="G160" s="566" t="s">
        <v>14</v>
      </c>
      <c r="H160" s="567" t="s">
        <v>15</v>
      </c>
      <c r="I160" s="566" t="s">
        <v>23</v>
      </c>
      <c r="J160" s="566" t="s">
        <v>24</v>
      </c>
      <c r="K160" s="566" t="s">
        <v>199</v>
      </c>
      <c r="L160" s="566" t="s">
        <v>18</v>
      </c>
      <c r="M160" s="568">
        <v>0</v>
      </c>
      <c r="N160" s="568">
        <v>0</v>
      </c>
      <c r="O160" s="568">
        <v>0</v>
      </c>
    </row>
    <row r="161" spans="1:15" s="563" customFormat="1" ht="31.5" x14ac:dyDescent="0.2">
      <c r="A161" s="570" t="s">
        <v>143</v>
      </c>
      <c r="B161" s="565"/>
      <c r="C161" s="566" t="s">
        <v>149</v>
      </c>
      <c r="D161" s="566" t="s">
        <v>149</v>
      </c>
      <c r="E161" s="566" t="s">
        <v>155</v>
      </c>
      <c r="F161" s="566"/>
      <c r="G161" s="566" t="s">
        <v>14</v>
      </c>
      <c r="H161" s="567" t="s">
        <v>15</v>
      </c>
      <c r="I161" s="566" t="s">
        <v>781</v>
      </c>
      <c r="J161" s="566" t="s">
        <v>24</v>
      </c>
      <c r="K161" s="566" t="s">
        <v>199</v>
      </c>
      <c r="L161" s="566" t="s">
        <v>18</v>
      </c>
      <c r="M161" s="568">
        <v>0</v>
      </c>
      <c r="N161" s="568">
        <v>0</v>
      </c>
      <c r="O161" s="568">
        <v>0</v>
      </c>
    </row>
    <row r="162" spans="1:15" s="563" customFormat="1" ht="31.5" x14ac:dyDescent="0.2">
      <c r="A162" s="570" t="s">
        <v>143</v>
      </c>
      <c r="B162" s="565"/>
      <c r="C162" s="566" t="s">
        <v>149</v>
      </c>
      <c r="D162" s="566" t="s">
        <v>149</v>
      </c>
      <c r="E162" s="566" t="s">
        <v>155</v>
      </c>
      <c r="F162" s="566"/>
      <c r="G162" s="566" t="s">
        <v>14</v>
      </c>
      <c r="H162" s="567" t="s">
        <v>15</v>
      </c>
      <c r="I162" s="566" t="s">
        <v>780</v>
      </c>
      <c r="J162" s="566" t="s">
        <v>24</v>
      </c>
      <c r="K162" s="566" t="s">
        <v>199</v>
      </c>
      <c r="L162" s="566" t="s">
        <v>18</v>
      </c>
      <c r="M162" s="568">
        <v>0</v>
      </c>
      <c r="N162" s="568">
        <v>0</v>
      </c>
      <c r="O162" s="568">
        <v>0</v>
      </c>
    </row>
    <row r="163" spans="1:15" s="563" customFormat="1" ht="45" customHeight="1" x14ac:dyDescent="0.2">
      <c r="A163" s="574" t="s">
        <v>156</v>
      </c>
      <c r="B163" s="559" t="s">
        <v>157</v>
      </c>
      <c r="C163" s="560" t="s">
        <v>13</v>
      </c>
      <c r="D163" s="560" t="s">
        <v>13</v>
      </c>
      <c r="E163" s="560" t="s">
        <v>13</v>
      </c>
      <c r="F163" s="560"/>
      <c r="G163" s="560" t="s">
        <v>14</v>
      </c>
      <c r="H163" s="561" t="s">
        <v>15</v>
      </c>
      <c r="I163" s="560" t="s">
        <v>16</v>
      </c>
      <c r="J163" s="560" t="s">
        <v>17</v>
      </c>
      <c r="K163" s="560" t="s">
        <v>112</v>
      </c>
      <c r="L163" s="560" t="s">
        <v>18</v>
      </c>
      <c r="M163" s="562">
        <f>M165+M326</f>
        <v>18177491.32</v>
      </c>
      <c r="N163" s="562">
        <f>N165+N326</f>
        <v>16569100</v>
      </c>
      <c r="O163" s="562">
        <f>O165+O326</f>
        <v>16679700</v>
      </c>
    </row>
    <row r="164" spans="1:15" s="563" customFormat="1" ht="20.25" customHeight="1" x14ac:dyDescent="0.2">
      <c r="A164" s="570" t="s">
        <v>25</v>
      </c>
      <c r="B164" s="565"/>
      <c r="C164" s="566"/>
      <c r="D164" s="566"/>
      <c r="E164" s="566"/>
      <c r="F164" s="566"/>
      <c r="G164" s="566"/>
      <c r="H164" s="567"/>
      <c r="I164" s="566"/>
      <c r="J164" s="566"/>
      <c r="K164" s="566"/>
      <c r="L164" s="566"/>
      <c r="M164" s="568"/>
      <c r="N164" s="568"/>
      <c r="O164" s="568"/>
    </row>
    <row r="165" spans="1:15" s="563" customFormat="1" ht="28.5" customHeight="1" x14ac:dyDescent="0.2">
      <c r="A165" s="575" t="s">
        <v>158</v>
      </c>
      <c r="B165" s="559" t="s">
        <v>159</v>
      </c>
      <c r="C165" s="560" t="s">
        <v>13</v>
      </c>
      <c r="D165" s="560" t="s">
        <v>13</v>
      </c>
      <c r="E165" s="560" t="s">
        <v>13</v>
      </c>
      <c r="F165" s="560"/>
      <c r="G165" s="560" t="s">
        <v>14</v>
      </c>
      <c r="H165" s="561" t="s">
        <v>15</v>
      </c>
      <c r="I165" s="560" t="s">
        <v>16</v>
      </c>
      <c r="J165" s="560" t="s">
        <v>17</v>
      </c>
      <c r="K165" s="560" t="s">
        <v>112</v>
      </c>
      <c r="L165" s="560" t="s">
        <v>18</v>
      </c>
      <c r="M165" s="562">
        <f>SUM(M167:M325)</f>
        <v>15864642.209999999</v>
      </c>
      <c r="N165" s="562">
        <f>SUM(N167:N325)</f>
        <v>14246500</v>
      </c>
      <c r="O165" s="562">
        <f>SUM(O167:O325)</f>
        <v>14277300</v>
      </c>
    </row>
    <row r="166" spans="1:15" s="563" customFormat="1" ht="15" customHeight="1" x14ac:dyDescent="0.2">
      <c r="A166" s="570" t="s">
        <v>25</v>
      </c>
      <c r="B166" s="565"/>
      <c r="C166" s="566"/>
      <c r="D166" s="566"/>
      <c r="E166" s="566"/>
      <c r="F166" s="566"/>
      <c r="G166" s="566"/>
      <c r="H166" s="567"/>
      <c r="I166" s="566"/>
      <c r="J166" s="566"/>
      <c r="K166" s="566"/>
      <c r="L166" s="566"/>
      <c r="M166" s="568"/>
      <c r="N166" s="568"/>
      <c r="O166" s="568"/>
    </row>
    <row r="167" spans="1:15" s="563" customFormat="1" ht="28.5" customHeight="1" x14ac:dyDescent="0.2">
      <c r="A167" s="570" t="s">
        <v>160</v>
      </c>
      <c r="B167" s="565"/>
      <c r="C167" s="566" t="s">
        <v>161</v>
      </c>
      <c r="D167" s="566" t="s">
        <v>161</v>
      </c>
      <c r="E167" s="566" t="s">
        <v>162</v>
      </c>
      <c r="F167" s="566"/>
      <c r="G167" s="566" t="s">
        <v>14</v>
      </c>
      <c r="H167" s="567" t="s">
        <v>15</v>
      </c>
      <c r="I167" s="566" t="s">
        <v>23</v>
      </c>
      <c r="J167" s="566" t="s">
        <v>24</v>
      </c>
      <c r="K167" s="566" t="s">
        <v>199</v>
      </c>
      <c r="L167" s="566" t="s">
        <v>18</v>
      </c>
      <c r="M167" s="568">
        <v>0</v>
      </c>
      <c r="N167" s="568">
        <v>0</v>
      </c>
      <c r="O167" s="568">
        <v>0</v>
      </c>
    </row>
    <row r="168" spans="1:15" s="563" customFormat="1" ht="28.5" customHeight="1" x14ac:dyDescent="0.2">
      <c r="A168" s="570" t="s">
        <v>160</v>
      </c>
      <c r="B168" s="565"/>
      <c r="C168" s="566" t="s">
        <v>161</v>
      </c>
      <c r="D168" s="566" t="s">
        <v>161</v>
      </c>
      <c r="E168" s="566" t="s">
        <v>162</v>
      </c>
      <c r="F168" s="566"/>
      <c r="G168" s="566" t="s">
        <v>14</v>
      </c>
      <c r="H168" s="567" t="s">
        <v>15</v>
      </c>
      <c r="I168" s="566" t="s">
        <v>781</v>
      </c>
      <c r="J168" s="566" t="s">
        <v>24</v>
      </c>
      <c r="K168" s="566" t="s">
        <v>199</v>
      </c>
      <c r="L168" s="566" t="s">
        <v>18</v>
      </c>
      <c r="M168" s="568">
        <v>0</v>
      </c>
      <c r="N168" s="568">
        <v>0</v>
      </c>
      <c r="O168" s="568">
        <v>0</v>
      </c>
    </row>
    <row r="169" spans="1:15" s="563" customFormat="1" ht="28.5" customHeight="1" x14ac:dyDescent="0.2">
      <c r="A169" s="570" t="s">
        <v>160</v>
      </c>
      <c r="B169" s="565"/>
      <c r="C169" s="566" t="s">
        <v>161</v>
      </c>
      <c r="D169" s="566" t="s">
        <v>161</v>
      </c>
      <c r="E169" s="566" t="s">
        <v>162</v>
      </c>
      <c r="F169" s="566"/>
      <c r="G169" s="566" t="s">
        <v>14</v>
      </c>
      <c r="H169" s="567" t="s">
        <v>15</v>
      </c>
      <c r="I169" s="566" t="s">
        <v>780</v>
      </c>
      <c r="J169" s="566" t="s">
        <v>24</v>
      </c>
      <c r="K169" s="566" t="s">
        <v>199</v>
      </c>
      <c r="L169" s="566" t="s">
        <v>18</v>
      </c>
      <c r="M169" s="568">
        <v>0</v>
      </c>
      <c r="N169" s="568">
        <v>0</v>
      </c>
      <c r="O169" s="568">
        <v>0</v>
      </c>
    </row>
    <row r="170" spans="1:15" s="563" customFormat="1" ht="28.5" customHeight="1" x14ac:dyDescent="0.2">
      <c r="A170" s="570" t="s">
        <v>160</v>
      </c>
      <c r="B170" s="565"/>
      <c r="C170" s="566" t="s">
        <v>161</v>
      </c>
      <c r="D170" s="566" t="s">
        <v>161</v>
      </c>
      <c r="E170" s="566" t="s">
        <v>162</v>
      </c>
      <c r="F170" s="566"/>
      <c r="G170" s="566" t="s">
        <v>35</v>
      </c>
      <c r="H170" s="567" t="s">
        <v>36</v>
      </c>
      <c r="I170" s="566" t="s">
        <v>219</v>
      </c>
      <c r="J170" s="566" t="s">
        <v>37</v>
      </c>
      <c r="K170" s="566" t="s">
        <v>199</v>
      </c>
      <c r="L170" s="566" t="s">
        <v>121</v>
      </c>
      <c r="M170" s="568">
        <v>111600</v>
      </c>
      <c r="N170" s="568">
        <v>111600</v>
      </c>
      <c r="O170" s="568">
        <v>111600</v>
      </c>
    </row>
    <row r="171" spans="1:15" s="563" customFormat="1" ht="28.5" customHeight="1" x14ac:dyDescent="0.2">
      <c r="A171" s="570" t="s">
        <v>160</v>
      </c>
      <c r="B171" s="565"/>
      <c r="C171" s="566" t="s">
        <v>161</v>
      </c>
      <c r="D171" s="566" t="s">
        <v>161</v>
      </c>
      <c r="E171" s="566" t="s">
        <v>162</v>
      </c>
      <c r="F171" s="566"/>
      <c r="G171" s="566" t="s">
        <v>35</v>
      </c>
      <c r="H171" s="567" t="s">
        <v>36</v>
      </c>
      <c r="I171" s="566" t="s">
        <v>220</v>
      </c>
      <c r="J171" s="566" t="s">
        <v>37</v>
      </c>
      <c r="K171" s="566" t="s">
        <v>199</v>
      </c>
      <c r="L171" s="566" t="s">
        <v>120</v>
      </c>
      <c r="M171" s="568">
        <v>0</v>
      </c>
      <c r="N171" s="568">
        <v>0</v>
      </c>
      <c r="O171" s="568">
        <v>0</v>
      </c>
    </row>
    <row r="172" spans="1:15" s="563" customFormat="1" ht="38.25" customHeight="1" x14ac:dyDescent="0.2">
      <c r="A172" s="570" t="s">
        <v>160</v>
      </c>
      <c r="B172" s="565"/>
      <c r="C172" s="566" t="s">
        <v>161</v>
      </c>
      <c r="D172" s="566" t="s">
        <v>161</v>
      </c>
      <c r="E172" s="566" t="s">
        <v>162</v>
      </c>
      <c r="F172" s="566"/>
      <c r="G172" s="572" t="s">
        <v>779</v>
      </c>
      <c r="H172" s="573" t="s">
        <v>778</v>
      </c>
      <c r="I172" s="566" t="s">
        <v>219</v>
      </c>
      <c r="J172" s="566" t="s">
        <v>37</v>
      </c>
      <c r="K172" s="566" t="s">
        <v>199</v>
      </c>
      <c r="L172" s="566" t="s">
        <v>121</v>
      </c>
      <c r="M172" s="568">
        <v>0</v>
      </c>
      <c r="N172" s="568">
        <v>0</v>
      </c>
      <c r="O172" s="568">
        <v>0</v>
      </c>
    </row>
    <row r="173" spans="1:15" s="563" customFormat="1" ht="34.5" customHeight="1" x14ac:dyDescent="0.2">
      <c r="A173" s="570" t="s">
        <v>160</v>
      </c>
      <c r="B173" s="565"/>
      <c r="C173" s="566" t="s">
        <v>161</v>
      </c>
      <c r="D173" s="566" t="s">
        <v>161</v>
      </c>
      <c r="E173" s="566" t="s">
        <v>162</v>
      </c>
      <c r="F173" s="566"/>
      <c r="G173" s="572" t="s">
        <v>779</v>
      </c>
      <c r="H173" s="573" t="s">
        <v>778</v>
      </c>
      <c r="I173" s="566" t="s">
        <v>220</v>
      </c>
      <c r="J173" s="566" t="s">
        <v>37</v>
      </c>
      <c r="K173" s="566" t="s">
        <v>199</v>
      </c>
      <c r="L173" s="566" t="s">
        <v>120</v>
      </c>
      <c r="M173" s="568">
        <v>0</v>
      </c>
      <c r="N173" s="568">
        <v>0</v>
      </c>
      <c r="O173" s="568">
        <v>0</v>
      </c>
    </row>
    <row r="174" spans="1:15" s="563" customFormat="1" ht="102.75" customHeight="1" x14ac:dyDescent="0.2">
      <c r="A174" s="570" t="s">
        <v>160</v>
      </c>
      <c r="B174" s="565"/>
      <c r="C174" s="566" t="s">
        <v>161</v>
      </c>
      <c r="D174" s="566" t="s">
        <v>161</v>
      </c>
      <c r="E174" s="566" t="s">
        <v>162</v>
      </c>
      <c r="F174" s="566"/>
      <c r="G174" s="566" t="s">
        <v>78</v>
      </c>
      <c r="H174" s="567" t="s">
        <v>79</v>
      </c>
      <c r="I174" s="566" t="s">
        <v>221</v>
      </c>
      <c r="J174" s="566" t="s">
        <v>72</v>
      </c>
      <c r="K174" s="566" t="s">
        <v>199</v>
      </c>
      <c r="L174" s="566" t="s">
        <v>120</v>
      </c>
      <c r="M174" s="568">
        <v>0</v>
      </c>
      <c r="N174" s="568">
        <v>0</v>
      </c>
      <c r="O174" s="568">
        <v>0</v>
      </c>
    </row>
    <row r="175" spans="1:15" s="563" customFormat="1" ht="28.5" customHeight="1" x14ac:dyDescent="0.2">
      <c r="A175" s="570" t="s">
        <v>163</v>
      </c>
      <c r="B175" s="565"/>
      <c r="C175" s="566" t="s">
        <v>161</v>
      </c>
      <c r="D175" s="566" t="s">
        <v>161</v>
      </c>
      <c r="E175" s="566" t="s">
        <v>164</v>
      </c>
      <c r="F175" s="566"/>
      <c r="G175" s="566" t="s">
        <v>14</v>
      </c>
      <c r="H175" s="567" t="s">
        <v>15</v>
      </c>
      <c r="I175" s="566" t="s">
        <v>23</v>
      </c>
      <c r="J175" s="566" t="s">
        <v>24</v>
      </c>
      <c r="K175" s="566" t="s">
        <v>199</v>
      </c>
      <c r="L175" s="566" t="s">
        <v>18</v>
      </c>
      <c r="M175" s="568">
        <v>0</v>
      </c>
      <c r="N175" s="568">
        <v>0</v>
      </c>
      <c r="O175" s="568">
        <v>0</v>
      </c>
    </row>
    <row r="176" spans="1:15" s="563" customFormat="1" ht="28.5" customHeight="1" x14ac:dyDescent="0.2">
      <c r="A176" s="570" t="s">
        <v>163</v>
      </c>
      <c r="B176" s="565"/>
      <c r="C176" s="566" t="s">
        <v>161</v>
      </c>
      <c r="D176" s="566" t="s">
        <v>161</v>
      </c>
      <c r="E176" s="566" t="s">
        <v>164</v>
      </c>
      <c r="F176" s="566"/>
      <c r="G176" s="566" t="s">
        <v>14</v>
      </c>
      <c r="H176" s="567" t="s">
        <v>15</v>
      </c>
      <c r="I176" s="566" t="s">
        <v>781</v>
      </c>
      <c r="J176" s="566" t="s">
        <v>24</v>
      </c>
      <c r="K176" s="566" t="s">
        <v>199</v>
      </c>
      <c r="L176" s="566" t="s">
        <v>18</v>
      </c>
      <c r="M176" s="568">
        <v>0</v>
      </c>
      <c r="N176" s="568">
        <v>0</v>
      </c>
      <c r="O176" s="568">
        <v>0</v>
      </c>
    </row>
    <row r="177" spans="1:15" s="563" customFormat="1" ht="28.5" customHeight="1" x14ac:dyDescent="0.2">
      <c r="A177" s="570" t="s">
        <v>163</v>
      </c>
      <c r="B177" s="565"/>
      <c r="C177" s="566" t="s">
        <v>161</v>
      </c>
      <c r="D177" s="566" t="s">
        <v>161</v>
      </c>
      <c r="E177" s="566" t="s">
        <v>164</v>
      </c>
      <c r="F177" s="566"/>
      <c r="G177" s="566" t="s">
        <v>14</v>
      </c>
      <c r="H177" s="567" t="s">
        <v>15</v>
      </c>
      <c r="I177" s="566" t="s">
        <v>780</v>
      </c>
      <c r="J177" s="566" t="s">
        <v>24</v>
      </c>
      <c r="K177" s="566" t="s">
        <v>199</v>
      </c>
      <c r="L177" s="566" t="s">
        <v>18</v>
      </c>
      <c r="M177" s="568">
        <v>0</v>
      </c>
      <c r="N177" s="568">
        <v>0</v>
      </c>
      <c r="O177" s="568">
        <v>0</v>
      </c>
    </row>
    <row r="178" spans="1:15" s="563" customFormat="1" ht="28.5" customHeight="1" x14ac:dyDescent="0.2">
      <c r="A178" s="570" t="s">
        <v>165</v>
      </c>
      <c r="B178" s="565"/>
      <c r="C178" s="566" t="s">
        <v>161</v>
      </c>
      <c r="D178" s="566" t="s">
        <v>161</v>
      </c>
      <c r="E178" s="566" t="s">
        <v>166</v>
      </c>
      <c r="F178" s="566"/>
      <c r="G178" s="566" t="s">
        <v>14</v>
      </c>
      <c r="H178" s="567" t="s">
        <v>15</v>
      </c>
      <c r="I178" s="566" t="s">
        <v>23</v>
      </c>
      <c r="J178" s="566" t="s">
        <v>24</v>
      </c>
      <c r="K178" s="566" t="s">
        <v>199</v>
      </c>
      <c r="L178" s="566" t="s">
        <v>18</v>
      </c>
      <c r="M178" s="568">
        <v>0</v>
      </c>
      <c r="N178" s="568">
        <v>0</v>
      </c>
      <c r="O178" s="568">
        <v>0</v>
      </c>
    </row>
    <row r="179" spans="1:15" s="563" customFormat="1" ht="28.5" customHeight="1" x14ac:dyDescent="0.2">
      <c r="A179" s="570" t="s">
        <v>165</v>
      </c>
      <c r="B179" s="565"/>
      <c r="C179" s="566" t="s">
        <v>161</v>
      </c>
      <c r="D179" s="566" t="s">
        <v>161</v>
      </c>
      <c r="E179" s="566" t="s">
        <v>166</v>
      </c>
      <c r="F179" s="566"/>
      <c r="G179" s="566" t="s">
        <v>14</v>
      </c>
      <c r="H179" s="567" t="s">
        <v>15</v>
      </c>
      <c r="I179" s="566" t="s">
        <v>781</v>
      </c>
      <c r="J179" s="566" t="s">
        <v>24</v>
      </c>
      <c r="K179" s="566" t="s">
        <v>199</v>
      </c>
      <c r="L179" s="566" t="s">
        <v>18</v>
      </c>
      <c r="M179" s="568">
        <v>0</v>
      </c>
      <c r="N179" s="568">
        <v>0</v>
      </c>
      <c r="O179" s="568">
        <v>0</v>
      </c>
    </row>
    <row r="180" spans="1:15" s="563" customFormat="1" ht="28.5" customHeight="1" x14ac:dyDescent="0.2">
      <c r="A180" s="570" t="s">
        <v>165</v>
      </c>
      <c r="B180" s="565"/>
      <c r="C180" s="566" t="s">
        <v>161</v>
      </c>
      <c r="D180" s="566" t="s">
        <v>161</v>
      </c>
      <c r="E180" s="566" t="s">
        <v>166</v>
      </c>
      <c r="F180" s="566"/>
      <c r="G180" s="566" t="s">
        <v>14</v>
      </c>
      <c r="H180" s="567" t="s">
        <v>15</v>
      </c>
      <c r="I180" s="566" t="s">
        <v>780</v>
      </c>
      <c r="J180" s="566" t="s">
        <v>24</v>
      </c>
      <c r="K180" s="566" t="s">
        <v>199</v>
      </c>
      <c r="L180" s="566" t="s">
        <v>18</v>
      </c>
      <c r="M180" s="568">
        <v>0</v>
      </c>
      <c r="N180" s="568">
        <v>0</v>
      </c>
      <c r="O180" s="568">
        <v>0</v>
      </c>
    </row>
    <row r="181" spans="1:15" s="563" customFormat="1" ht="14.25" customHeight="1" x14ac:dyDescent="0.2">
      <c r="A181" s="570" t="s">
        <v>165</v>
      </c>
      <c r="B181" s="565"/>
      <c r="C181" s="566" t="s">
        <v>161</v>
      </c>
      <c r="D181" s="566" t="s">
        <v>161</v>
      </c>
      <c r="E181" s="566" t="s">
        <v>166</v>
      </c>
      <c r="F181" s="566"/>
      <c r="G181" s="566" t="s">
        <v>35</v>
      </c>
      <c r="H181" s="567" t="s">
        <v>36</v>
      </c>
      <c r="I181" s="566" t="s">
        <v>790</v>
      </c>
      <c r="J181" s="566" t="s">
        <v>37</v>
      </c>
      <c r="K181" s="566" t="s">
        <v>199</v>
      </c>
      <c r="L181" s="566" t="s">
        <v>120</v>
      </c>
      <c r="M181" s="568">
        <v>213000</v>
      </c>
      <c r="N181" s="568">
        <v>221500</v>
      </c>
      <c r="O181" s="568">
        <v>221500</v>
      </c>
    </row>
    <row r="182" spans="1:15" s="563" customFormat="1" ht="28.5" customHeight="1" x14ac:dyDescent="0.2">
      <c r="A182" s="570" t="s">
        <v>165</v>
      </c>
      <c r="B182" s="565"/>
      <c r="C182" s="566" t="s">
        <v>161</v>
      </c>
      <c r="D182" s="566" t="s">
        <v>161</v>
      </c>
      <c r="E182" s="566" t="s">
        <v>166</v>
      </c>
      <c r="F182" s="566"/>
      <c r="G182" s="566" t="s">
        <v>35</v>
      </c>
      <c r="H182" s="567" t="s">
        <v>36</v>
      </c>
      <c r="I182" s="566" t="s">
        <v>789</v>
      </c>
      <c r="J182" s="566" t="s">
        <v>37</v>
      </c>
      <c r="K182" s="566" t="s">
        <v>199</v>
      </c>
      <c r="L182" s="566" t="s">
        <v>120</v>
      </c>
      <c r="M182" s="568">
        <v>0</v>
      </c>
      <c r="N182" s="568">
        <v>0</v>
      </c>
      <c r="O182" s="568">
        <v>0</v>
      </c>
    </row>
    <row r="183" spans="1:15" s="563" customFormat="1" ht="28.5" customHeight="1" x14ac:dyDescent="0.2">
      <c r="A183" s="570" t="s">
        <v>165</v>
      </c>
      <c r="B183" s="565"/>
      <c r="C183" s="566" t="s">
        <v>161</v>
      </c>
      <c r="D183" s="566" t="s">
        <v>161</v>
      </c>
      <c r="E183" s="566" t="s">
        <v>166</v>
      </c>
      <c r="F183" s="566"/>
      <c r="G183" s="566" t="s">
        <v>35</v>
      </c>
      <c r="H183" s="567" t="s">
        <v>36</v>
      </c>
      <c r="I183" s="566" t="s">
        <v>222</v>
      </c>
      <c r="J183" s="566" t="s">
        <v>37</v>
      </c>
      <c r="K183" s="566" t="s">
        <v>199</v>
      </c>
      <c r="L183" s="566" t="s">
        <v>120</v>
      </c>
      <c r="M183" s="568">
        <v>425400</v>
      </c>
      <c r="N183" s="568">
        <v>442600</v>
      </c>
      <c r="O183" s="568">
        <v>460100</v>
      </c>
    </row>
    <row r="184" spans="1:15" s="563" customFormat="1" ht="32.25" customHeight="1" x14ac:dyDescent="0.2">
      <c r="A184" s="570" t="s">
        <v>165</v>
      </c>
      <c r="B184" s="565"/>
      <c r="C184" s="566" t="s">
        <v>161</v>
      </c>
      <c r="D184" s="566" t="s">
        <v>161</v>
      </c>
      <c r="E184" s="566" t="s">
        <v>166</v>
      </c>
      <c r="F184" s="566"/>
      <c r="G184" s="572" t="s">
        <v>779</v>
      </c>
      <c r="H184" s="573" t="s">
        <v>778</v>
      </c>
      <c r="I184" s="566" t="s">
        <v>790</v>
      </c>
      <c r="J184" s="566" t="s">
        <v>37</v>
      </c>
      <c r="K184" s="566" t="s">
        <v>199</v>
      </c>
      <c r="L184" s="566" t="s">
        <v>120</v>
      </c>
      <c r="M184" s="568">
        <v>0</v>
      </c>
      <c r="N184" s="568">
        <v>0</v>
      </c>
      <c r="O184" s="568">
        <v>0</v>
      </c>
    </row>
    <row r="185" spans="1:15" s="563" customFormat="1" ht="42.75" customHeight="1" x14ac:dyDescent="0.2">
      <c r="A185" s="570" t="s">
        <v>165</v>
      </c>
      <c r="B185" s="565"/>
      <c r="C185" s="566" t="s">
        <v>161</v>
      </c>
      <c r="D185" s="566" t="s">
        <v>161</v>
      </c>
      <c r="E185" s="566" t="s">
        <v>166</v>
      </c>
      <c r="F185" s="566"/>
      <c r="G185" s="572" t="s">
        <v>779</v>
      </c>
      <c r="H185" s="573" t="s">
        <v>778</v>
      </c>
      <c r="I185" s="566" t="s">
        <v>789</v>
      </c>
      <c r="J185" s="566" t="s">
        <v>37</v>
      </c>
      <c r="K185" s="566" t="s">
        <v>199</v>
      </c>
      <c r="L185" s="566" t="s">
        <v>120</v>
      </c>
      <c r="M185" s="568">
        <v>0</v>
      </c>
      <c r="N185" s="568">
        <v>0</v>
      </c>
      <c r="O185" s="568">
        <v>0</v>
      </c>
    </row>
    <row r="186" spans="1:15" s="563" customFormat="1" ht="48" customHeight="1" x14ac:dyDescent="0.2">
      <c r="A186" s="570" t="s">
        <v>165</v>
      </c>
      <c r="B186" s="565"/>
      <c r="C186" s="566" t="s">
        <v>161</v>
      </c>
      <c r="D186" s="566" t="s">
        <v>161</v>
      </c>
      <c r="E186" s="566" t="s">
        <v>166</v>
      </c>
      <c r="F186" s="566"/>
      <c r="G186" s="572" t="s">
        <v>779</v>
      </c>
      <c r="H186" s="573" t="s">
        <v>778</v>
      </c>
      <c r="I186" s="566" t="s">
        <v>222</v>
      </c>
      <c r="J186" s="566" t="s">
        <v>37</v>
      </c>
      <c r="K186" s="566" t="s">
        <v>199</v>
      </c>
      <c r="L186" s="566" t="s">
        <v>120</v>
      </c>
      <c r="M186" s="568">
        <v>0</v>
      </c>
      <c r="N186" s="568">
        <v>0</v>
      </c>
      <c r="O186" s="568">
        <v>0</v>
      </c>
    </row>
    <row r="187" spans="1:15" s="563" customFormat="1" ht="106.5" customHeight="1" x14ac:dyDescent="0.2">
      <c r="A187" s="570" t="s">
        <v>165</v>
      </c>
      <c r="B187" s="565"/>
      <c r="C187" s="566" t="s">
        <v>161</v>
      </c>
      <c r="D187" s="566" t="s">
        <v>161</v>
      </c>
      <c r="E187" s="566" t="s">
        <v>166</v>
      </c>
      <c r="F187" s="566"/>
      <c r="G187" s="566" t="s">
        <v>78</v>
      </c>
      <c r="H187" s="567" t="s">
        <v>79</v>
      </c>
      <c r="I187" s="566" t="s">
        <v>788</v>
      </c>
      <c r="J187" s="566" t="s">
        <v>72</v>
      </c>
      <c r="K187" s="566" t="s">
        <v>199</v>
      </c>
      <c r="L187" s="566" t="s">
        <v>120</v>
      </c>
      <c r="M187" s="568">
        <v>0</v>
      </c>
      <c r="N187" s="568">
        <v>0</v>
      </c>
      <c r="O187" s="568">
        <v>0</v>
      </c>
    </row>
    <row r="188" spans="1:15" s="563" customFormat="1" ht="109.5" customHeight="1" x14ac:dyDescent="0.2">
      <c r="A188" s="570" t="s">
        <v>165</v>
      </c>
      <c r="B188" s="565"/>
      <c r="C188" s="566" t="s">
        <v>161</v>
      </c>
      <c r="D188" s="566" t="s">
        <v>161</v>
      </c>
      <c r="E188" s="566" t="s">
        <v>166</v>
      </c>
      <c r="F188" s="566"/>
      <c r="G188" s="566" t="s">
        <v>78</v>
      </c>
      <c r="H188" s="567" t="s">
        <v>79</v>
      </c>
      <c r="I188" s="566" t="s">
        <v>223</v>
      </c>
      <c r="J188" s="566" t="s">
        <v>72</v>
      </c>
      <c r="K188" s="566" t="s">
        <v>199</v>
      </c>
      <c r="L188" s="566" t="s">
        <v>120</v>
      </c>
      <c r="M188" s="568">
        <v>0</v>
      </c>
      <c r="N188" s="568">
        <v>0</v>
      </c>
      <c r="O188" s="568">
        <v>0</v>
      </c>
    </row>
    <row r="189" spans="1:15" s="563" customFormat="1" ht="34.5" customHeight="1" x14ac:dyDescent="0.2">
      <c r="A189" s="570" t="s">
        <v>167</v>
      </c>
      <c r="B189" s="565"/>
      <c r="C189" s="566" t="s">
        <v>161</v>
      </c>
      <c r="D189" s="566" t="s">
        <v>161</v>
      </c>
      <c r="E189" s="566" t="s">
        <v>168</v>
      </c>
      <c r="F189" s="566"/>
      <c r="G189" s="566" t="s">
        <v>14</v>
      </c>
      <c r="H189" s="567" t="s">
        <v>15</v>
      </c>
      <c r="I189" s="566" t="s">
        <v>23</v>
      </c>
      <c r="J189" s="566" t="s">
        <v>24</v>
      </c>
      <c r="K189" s="566" t="s">
        <v>199</v>
      </c>
      <c r="L189" s="566" t="s">
        <v>18</v>
      </c>
      <c r="M189" s="568">
        <v>0</v>
      </c>
      <c r="N189" s="568">
        <v>0</v>
      </c>
      <c r="O189" s="568">
        <v>0</v>
      </c>
    </row>
    <row r="190" spans="1:15" s="563" customFormat="1" ht="30.75" customHeight="1" x14ac:dyDescent="0.2">
      <c r="A190" s="570" t="s">
        <v>167</v>
      </c>
      <c r="B190" s="565"/>
      <c r="C190" s="566" t="s">
        <v>161</v>
      </c>
      <c r="D190" s="566" t="s">
        <v>161</v>
      </c>
      <c r="E190" s="566" t="s">
        <v>168</v>
      </c>
      <c r="F190" s="566"/>
      <c r="G190" s="566" t="s">
        <v>14</v>
      </c>
      <c r="H190" s="567" t="s">
        <v>15</v>
      </c>
      <c r="I190" s="566" t="s">
        <v>781</v>
      </c>
      <c r="J190" s="566" t="s">
        <v>24</v>
      </c>
      <c r="K190" s="566" t="s">
        <v>199</v>
      </c>
      <c r="L190" s="566" t="s">
        <v>18</v>
      </c>
      <c r="M190" s="568">
        <v>0</v>
      </c>
      <c r="N190" s="568">
        <v>0</v>
      </c>
      <c r="O190" s="568">
        <v>0</v>
      </c>
    </row>
    <row r="191" spans="1:15" s="563" customFormat="1" ht="30.75" customHeight="1" x14ac:dyDescent="0.2">
      <c r="A191" s="570" t="s">
        <v>167</v>
      </c>
      <c r="B191" s="565"/>
      <c r="C191" s="566" t="s">
        <v>161</v>
      </c>
      <c r="D191" s="566" t="s">
        <v>161</v>
      </c>
      <c r="E191" s="566" t="s">
        <v>168</v>
      </c>
      <c r="F191" s="566"/>
      <c r="G191" s="566" t="s">
        <v>14</v>
      </c>
      <c r="H191" s="567" t="s">
        <v>15</v>
      </c>
      <c r="I191" s="566" t="s">
        <v>780</v>
      </c>
      <c r="J191" s="566" t="s">
        <v>24</v>
      </c>
      <c r="K191" s="566" t="s">
        <v>199</v>
      </c>
      <c r="L191" s="566" t="s">
        <v>18</v>
      </c>
      <c r="M191" s="568">
        <v>0</v>
      </c>
      <c r="N191" s="568">
        <v>0</v>
      </c>
      <c r="O191" s="568">
        <v>0</v>
      </c>
    </row>
    <row r="192" spans="1:15" s="563" customFormat="1" ht="33.75" customHeight="1" x14ac:dyDescent="0.2">
      <c r="A192" s="570" t="s">
        <v>169</v>
      </c>
      <c r="B192" s="565"/>
      <c r="C192" s="566" t="s">
        <v>787</v>
      </c>
      <c r="D192" s="566" t="s">
        <v>787</v>
      </c>
      <c r="E192" s="566" t="s">
        <v>170</v>
      </c>
      <c r="F192" s="566"/>
      <c r="G192" s="566" t="s">
        <v>14</v>
      </c>
      <c r="H192" s="567" t="s">
        <v>15</v>
      </c>
      <c r="I192" s="566" t="s">
        <v>23</v>
      </c>
      <c r="J192" s="566" t="s">
        <v>24</v>
      </c>
      <c r="K192" s="566" t="s">
        <v>199</v>
      </c>
      <c r="L192" s="566" t="s">
        <v>18</v>
      </c>
      <c r="M192" s="568">
        <v>0</v>
      </c>
      <c r="N192" s="568">
        <v>0</v>
      </c>
      <c r="O192" s="568">
        <v>0</v>
      </c>
    </row>
    <row r="193" spans="1:15" s="563" customFormat="1" ht="30.75" customHeight="1" x14ac:dyDescent="0.2">
      <c r="A193" s="570" t="s">
        <v>169</v>
      </c>
      <c r="B193" s="565"/>
      <c r="C193" s="566" t="s">
        <v>787</v>
      </c>
      <c r="D193" s="566" t="s">
        <v>787</v>
      </c>
      <c r="E193" s="566" t="s">
        <v>170</v>
      </c>
      <c r="F193" s="566"/>
      <c r="G193" s="566" t="s">
        <v>14</v>
      </c>
      <c r="H193" s="567" t="s">
        <v>15</v>
      </c>
      <c r="I193" s="566" t="s">
        <v>781</v>
      </c>
      <c r="J193" s="566" t="s">
        <v>24</v>
      </c>
      <c r="K193" s="566" t="s">
        <v>199</v>
      </c>
      <c r="L193" s="566" t="s">
        <v>18</v>
      </c>
      <c r="M193" s="568">
        <v>0</v>
      </c>
      <c r="N193" s="568">
        <v>0</v>
      </c>
      <c r="O193" s="568">
        <v>0</v>
      </c>
    </row>
    <row r="194" spans="1:15" s="563" customFormat="1" ht="30" customHeight="1" x14ac:dyDescent="0.2">
      <c r="A194" s="570" t="s">
        <v>169</v>
      </c>
      <c r="B194" s="565"/>
      <c r="C194" s="566" t="s">
        <v>787</v>
      </c>
      <c r="D194" s="566" t="s">
        <v>787</v>
      </c>
      <c r="E194" s="566" t="s">
        <v>170</v>
      </c>
      <c r="F194" s="566"/>
      <c r="G194" s="566" t="s">
        <v>14</v>
      </c>
      <c r="H194" s="567" t="s">
        <v>15</v>
      </c>
      <c r="I194" s="566" t="s">
        <v>780</v>
      </c>
      <c r="J194" s="566" t="s">
        <v>24</v>
      </c>
      <c r="K194" s="566" t="s">
        <v>199</v>
      </c>
      <c r="L194" s="566" t="s">
        <v>18</v>
      </c>
      <c r="M194" s="568">
        <v>0</v>
      </c>
      <c r="N194" s="568">
        <v>0</v>
      </c>
      <c r="O194" s="568">
        <v>0</v>
      </c>
    </row>
    <row r="195" spans="1:15" s="563" customFormat="1" ht="33.75" customHeight="1" x14ac:dyDescent="0.2">
      <c r="A195" s="570" t="s">
        <v>169</v>
      </c>
      <c r="B195" s="565"/>
      <c r="C195" s="566" t="s">
        <v>161</v>
      </c>
      <c r="D195" s="566" t="s">
        <v>161</v>
      </c>
      <c r="E195" s="566" t="s">
        <v>170</v>
      </c>
      <c r="F195" s="566"/>
      <c r="G195" s="566" t="s">
        <v>14</v>
      </c>
      <c r="H195" s="567" t="s">
        <v>15</v>
      </c>
      <c r="I195" s="566" t="s">
        <v>23</v>
      </c>
      <c r="J195" s="566" t="s">
        <v>24</v>
      </c>
      <c r="K195" s="566" t="s">
        <v>199</v>
      </c>
      <c r="L195" s="566" t="s">
        <v>18</v>
      </c>
      <c r="M195" s="568">
        <f>50000-10000</f>
        <v>40000</v>
      </c>
      <c r="N195" s="568">
        <v>50000</v>
      </c>
      <c r="O195" s="568">
        <v>50000</v>
      </c>
    </row>
    <row r="196" spans="1:15" s="563" customFormat="1" ht="33.75" customHeight="1" x14ac:dyDescent="0.2">
      <c r="A196" s="570" t="s">
        <v>169</v>
      </c>
      <c r="B196" s="565"/>
      <c r="C196" s="566" t="s">
        <v>161</v>
      </c>
      <c r="D196" s="566" t="s">
        <v>161</v>
      </c>
      <c r="E196" s="566" t="s">
        <v>170</v>
      </c>
      <c r="F196" s="566"/>
      <c r="G196" s="566" t="s">
        <v>14</v>
      </c>
      <c r="H196" s="567" t="s">
        <v>15</v>
      </c>
      <c r="I196" s="566" t="s">
        <v>42</v>
      </c>
      <c r="J196" s="566" t="s">
        <v>24</v>
      </c>
      <c r="K196" s="566" t="s">
        <v>199</v>
      </c>
      <c r="L196" s="566" t="s">
        <v>18</v>
      </c>
      <c r="M196" s="568">
        <v>0</v>
      </c>
      <c r="N196" s="568">
        <v>0</v>
      </c>
      <c r="O196" s="568">
        <v>0</v>
      </c>
    </row>
    <row r="197" spans="1:15" s="563" customFormat="1" ht="30" customHeight="1" x14ac:dyDescent="0.2">
      <c r="A197" s="570" t="s">
        <v>169</v>
      </c>
      <c r="B197" s="565"/>
      <c r="C197" s="566" t="s">
        <v>161</v>
      </c>
      <c r="D197" s="566" t="s">
        <v>161</v>
      </c>
      <c r="E197" s="566" t="s">
        <v>170</v>
      </c>
      <c r="F197" s="566"/>
      <c r="G197" s="566" t="s">
        <v>14</v>
      </c>
      <c r="H197" s="567" t="s">
        <v>15</v>
      </c>
      <c r="I197" s="566" t="s">
        <v>781</v>
      </c>
      <c r="J197" s="566" t="s">
        <v>24</v>
      </c>
      <c r="K197" s="566" t="s">
        <v>199</v>
      </c>
      <c r="L197" s="566" t="s">
        <v>18</v>
      </c>
      <c r="M197" s="568">
        <f>50000+7519.1</f>
        <v>57519.1</v>
      </c>
      <c r="N197" s="568">
        <v>0</v>
      </c>
      <c r="O197" s="568">
        <v>0</v>
      </c>
    </row>
    <row r="198" spans="1:15" s="563" customFormat="1" ht="32.25" customHeight="1" x14ac:dyDescent="0.2">
      <c r="A198" s="570" t="s">
        <v>169</v>
      </c>
      <c r="B198" s="565"/>
      <c r="C198" s="566" t="s">
        <v>161</v>
      </c>
      <c r="D198" s="566" t="s">
        <v>161</v>
      </c>
      <c r="E198" s="566" t="s">
        <v>170</v>
      </c>
      <c r="F198" s="566"/>
      <c r="G198" s="566" t="s">
        <v>14</v>
      </c>
      <c r="H198" s="567" t="s">
        <v>15</v>
      </c>
      <c r="I198" s="566" t="s">
        <v>780</v>
      </c>
      <c r="J198" s="566" t="s">
        <v>24</v>
      </c>
      <c r="K198" s="566" t="s">
        <v>199</v>
      </c>
      <c r="L198" s="566" t="s">
        <v>18</v>
      </c>
      <c r="M198" s="568">
        <v>0</v>
      </c>
      <c r="N198" s="568">
        <v>0</v>
      </c>
      <c r="O198" s="568">
        <v>0</v>
      </c>
    </row>
    <row r="199" spans="1:15" s="563" customFormat="1" ht="42.6" customHeight="1" x14ac:dyDescent="0.2">
      <c r="A199" s="570" t="s">
        <v>169</v>
      </c>
      <c r="B199" s="565"/>
      <c r="C199" s="566" t="s">
        <v>161</v>
      </c>
      <c r="D199" s="566" t="s">
        <v>161</v>
      </c>
      <c r="E199" s="566" t="s">
        <v>170</v>
      </c>
      <c r="F199" s="566"/>
      <c r="G199" s="566" t="s">
        <v>35</v>
      </c>
      <c r="H199" s="567" t="s">
        <v>36</v>
      </c>
      <c r="I199" s="566" t="s">
        <v>224</v>
      </c>
      <c r="J199" s="566" t="s">
        <v>37</v>
      </c>
      <c r="K199" s="566" t="s">
        <v>199</v>
      </c>
      <c r="L199" s="566" t="s">
        <v>121</v>
      </c>
      <c r="M199" s="568">
        <v>31200</v>
      </c>
      <c r="N199" s="568">
        <v>31200</v>
      </c>
      <c r="O199" s="568">
        <v>31200</v>
      </c>
    </row>
    <row r="200" spans="1:15" s="563" customFormat="1" ht="42.6" customHeight="1" x14ac:dyDescent="0.2">
      <c r="A200" s="570" t="s">
        <v>169</v>
      </c>
      <c r="B200" s="565"/>
      <c r="C200" s="566" t="s">
        <v>161</v>
      </c>
      <c r="D200" s="566" t="s">
        <v>161</v>
      </c>
      <c r="E200" s="566" t="s">
        <v>170</v>
      </c>
      <c r="F200" s="566"/>
      <c r="G200" s="566" t="s">
        <v>35</v>
      </c>
      <c r="H200" s="567" t="s">
        <v>36</v>
      </c>
      <c r="I200" s="566" t="s">
        <v>225</v>
      </c>
      <c r="J200" s="566" t="s">
        <v>37</v>
      </c>
      <c r="K200" s="566" t="s">
        <v>199</v>
      </c>
      <c r="L200" s="566" t="s">
        <v>120</v>
      </c>
      <c r="M200" s="568">
        <f>318466.52+115200</f>
        <v>433666.52</v>
      </c>
      <c r="N200" s="568">
        <v>318466.52</v>
      </c>
      <c r="O200" s="568">
        <v>318466.52</v>
      </c>
    </row>
    <row r="201" spans="1:15" s="563" customFormat="1" ht="42.6" customHeight="1" x14ac:dyDescent="0.2">
      <c r="A201" s="570" t="s">
        <v>169</v>
      </c>
      <c r="B201" s="565"/>
      <c r="C201" s="566" t="s">
        <v>161</v>
      </c>
      <c r="D201" s="566" t="s">
        <v>161</v>
      </c>
      <c r="E201" s="566" t="s">
        <v>170</v>
      </c>
      <c r="F201" s="566"/>
      <c r="G201" s="566" t="s">
        <v>35</v>
      </c>
      <c r="H201" s="567" t="s">
        <v>36</v>
      </c>
      <c r="I201" s="566" t="s">
        <v>226</v>
      </c>
      <c r="J201" s="566" t="s">
        <v>37</v>
      </c>
      <c r="K201" s="566" t="s">
        <v>199</v>
      </c>
      <c r="L201" s="566" t="s">
        <v>120</v>
      </c>
      <c r="M201" s="568">
        <v>243291.48</v>
      </c>
      <c r="N201" s="568">
        <v>243291.48</v>
      </c>
      <c r="O201" s="568">
        <v>243291.48</v>
      </c>
    </row>
    <row r="202" spans="1:15" s="563" customFormat="1" ht="41.25" customHeight="1" x14ac:dyDescent="0.2">
      <c r="A202" s="570" t="s">
        <v>169</v>
      </c>
      <c r="B202" s="565"/>
      <c r="C202" s="566" t="s">
        <v>161</v>
      </c>
      <c r="D202" s="566" t="s">
        <v>161</v>
      </c>
      <c r="E202" s="566" t="s">
        <v>170</v>
      </c>
      <c r="F202" s="566"/>
      <c r="G202" s="566" t="s">
        <v>35</v>
      </c>
      <c r="H202" s="567" t="s">
        <v>36</v>
      </c>
      <c r="I202" s="566" t="s">
        <v>227</v>
      </c>
      <c r="J202" s="566" t="s">
        <v>37</v>
      </c>
      <c r="K202" s="566" t="s">
        <v>199</v>
      </c>
      <c r="L202" s="566" t="s">
        <v>120</v>
      </c>
      <c r="M202" s="568">
        <v>195424</v>
      </c>
      <c r="N202" s="568">
        <v>195424</v>
      </c>
      <c r="O202" s="568">
        <v>195424</v>
      </c>
    </row>
    <row r="203" spans="1:15" s="563" customFormat="1" ht="37.5" customHeight="1" x14ac:dyDescent="0.2">
      <c r="A203" s="570" t="s">
        <v>169</v>
      </c>
      <c r="B203" s="565"/>
      <c r="C203" s="566" t="s">
        <v>161</v>
      </c>
      <c r="D203" s="566" t="s">
        <v>161</v>
      </c>
      <c r="E203" s="566" t="s">
        <v>170</v>
      </c>
      <c r="F203" s="566"/>
      <c r="G203" s="566" t="s">
        <v>35</v>
      </c>
      <c r="H203" s="567" t="s">
        <v>36</v>
      </c>
      <c r="I203" s="566" t="s">
        <v>228</v>
      </c>
      <c r="J203" s="566" t="s">
        <v>37</v>
      </c>
      <c r="K203" s="566" t="s">
        <v>199</v>
      </c>
      <c r="L203" s="566" t="s">
        <v>120</v>
      </c>
      <c r="M203" s="568">
        <v>0</v>
      </c>
      <c r="N203" s="568">
        <v>0</v>
      </c>
      <c r="O203" s="568">
        <v>0</v>
      </c>
    </row>
    <row r="204" spans="1:15" s="563" customFormat="1" ht="28.5" customHeight="1" x14ac:dyDescent="0.2">
      <c r="A204" s="570" t="s">
        <v>169</v>
      </c>
      <c r="B204" s="565"/>
      <c r="C204" s="566" t="s">
        <v>161</v>
      </c>
      <c r="D204" s="566" t="s">
        <v>161</v>
      </c>
      <c r="E204" s="566" t="s">
        <v>170</v>
      </c>
      <c r="F204" s="566"/>
      <c r="G204" s="566" t="s">
        <v>35</v>
      </c>
      <c r="H204" s="567" t="s">
        <v>36</v>
      </c>
      <c r="I204" s="566" t="s">
        <v>229</v>
      </c>
      <c r="J204" s="566" t="s">
        <v>37</v>
      </c>
      <c r="K204" s="566" t="s">
        <v>199</v>
      </c>
      <c r="L204" s="566" t="s">
        <v>120</v>
      </c>
      <c r="M204" s="568">
        <v>93452</v>
      </c>
      <c r="N204" s="568">
        <v>93452</v>
      </c>
      <c r="O204" s="568">
        <v>93452</v>
      </c>
    </row>
    <row r="205" spans="1:15" s="563" customFormat="1" ht="42.6" customHeight="1" x14ac:dyDescent="0.2">
      <c r="A205" s="570" t="s">
        <v>169</v>
      </c>
      <c r="B205" s="565"/>
      <c r="C205" s="566" t="s">
        <v>161</v>
      </c>
      <c r="D205" s="566" t="s">
        <v>161</v>
      </c>
      <c r="E205" s="566" t="s">
        <v>170</v>
      </c>
      <c r="F205" s="566"/>
      <c r="G205" s="572" t="s">
        <v>779</v>
      </c>
      <c r="H205" s="573" t="s">
        <v>778</v>
      </c>
      <c r="I205" s="566" t="s">
        <v>224</v>
      </c>
      <c r="J205" s="566" t="s">
        <v>37</v>
      </c>
      <c r="K205" s="566" t="s">
        <v>199</v>
      </c>
      <c r="L205" s="566" t="s">
        <v>121</v>
      </c>
      <c r="M205" s="568">
        <v>0</v>
      </c>
      <c r="N205" s="568">
        <v>0</v>
      </c>
      <c r="O205" s="568">
        <v>0</v>
      </c>
    </row>
    <row r="206" spans="1:15" s="563" customFormat="1" ht="42.6" customHeight="1" x14ac:dyDescent="0.2">
      <c r="A206" s="570" t="s">
        <v>169</v>
      </c>
      <c r="B206" s="565"/>
      <c r="C206" s="566" t="s">
        <v>161</v>
      </c>
      <c r="D206" s="566" t="s">
        <v>161</v>
      </c>
      <c r="E206" s="566" t="s">
        <v>170</v>
      </c>
      <c r="F206" s="566"/>
      <c r="G206" s="572" t="s">
        <v>779</v>
      </c>
      <c r="H206" s="573" t="s">
        <v>778</v>
      </c>
      <c r="I206" s="566" t="s">
        <v>225</v>
      </c>
      <c r="J206" s="566" t="s">
        <v>37</v>
      </c>
      <c r="K206" s="566" t="s">
        <v>199</v>
      </c>
      <c r="L206" s="566" t="s">
        <v>120</v>
      </c>
      <c r="M206" s="568">
        <v>353358.98</v>
      </c>
      <c r="N206" s="568">
        <v>0</v>
      </c>
      <c r="O206" s="568">
        <v>0</v>
      </c>
    </row>
    <row r="207" spans="1:15" s="563" customFormat="1" ht="42.6" customHeight="1" x14ac:dyDescent="0.2">
      <c r="A207" s="570" t="s">
        <v>169</v>
      </c>
      <c r="B207" s="565"/>
      <c r="C207" s="566" t="s">
        <v>161</v>
      </c>
      <c r="D207" s="566" t="s">
        <v>161</v>
      </c>
      <c r="E207" s="566" t="s">
        <v>170</v>
      </c>
      <c r="F207" s="566"/>
      <c r="G207" s="572" t="s">
        <v>779</v>
      </c>
      <c r="H207" s="573" t="s">
        <v>778</v>
      </c>
      <c r="I207" s="566" t="s">
        <v>226</v>
      </c>
      <c r="J207" s="566" t="s">
        <v>37</v>
      </c>
      <c r="K207" s="566" t="s">
        <v>199</v>
      </c>
      <c r="L207" s="566" t="s">
        <v>120</v>
      </c>
      <c r="M207" s="568">
        <v>0</v>
      </c>
      <c r="N207" s="568">
        <v>0</v>
      </c>
      <c r="O207" s="568">
        <v>0</v>
      </c>
    </row>
    <row r="208" spans="1:15" s="563" customFormat="1" ht="40.5" customHeight="1" x14ac:dyDescent="0.2">
      <c r="A208" s="570" t="s">
        <v>169</v>
      </c>
      <c r="B208" s="565"/>
      <c r="C208" s="566" t="s">
        <v>161</v>
      </c>
      <c r="D208" s="566" t="s">
        <v>161</v>
      </c>
      <c r="E208" s="566" t="s">
        <v>170</v>
      </c>
      <c r="F208" s="566"/>
      <c r="G208" s="572" t="s">
        <v>779</v>
      </c>
      <c r="H208" s="573" t="s">
        <v>778</v>
      </c>
      <c r="I208" s="566" t="s">
        <v>227</v>
      </c>
      <c r="J208" s="566" t="s">
        <v>37</v>
      </c>
      <c r="K208" s="566" t="s">
        <v>199</v>
      </c>
      <c r="L208" s="566" t="s">
        <v>120</v>
      </c>
      <c r="M208" s="568">
        <v>0</v>
      </c>
      <c r="N208" s="568">
        <v>0</v>
      </c>
      <c r="O208" s="568">
        <v>0</v>
      </c>
    </row>
    <row r="209" spans="1:15" s="563" customFormat="1" ht="34.5" customHeight="1" x14ac:dyDescent="0.2">
      <c r="A209" s="570" t="s">
        <v>169</v>
      </c>
      <c r="B209" s="565"/>
      <c r="C209" s="566" t="s">
        <v>161</v>
      </c>
      <c r="D209" s="566" t="s">
        <v>161</v>
      </c>
      <c r="E209" s="566" t="s">
        <v>170</v>
      </c>
      <c r="F209" s="566"/>
      <c r="G209" s="572" t="s">
        <v>779</v>
      </c>
      <c r="H209" s="573" t="s">
        <v>778</v>
      </c>
      <c r="I209" s="566" t="s">
        <v>228</v>
      </c>
      <c r="J209" s="566" t="s">
        <v>37</v>
      </c>
      <c r="K209" s="566" t="s">
        <v>199</v>
      </c>
      <c r="L209" s="566" t="s">
        <v>120</v>
      </c>
      <c r="M209" s="568">
        <v>0</v>
      </c>
      <c r="N209" s="568">
        <v>0</v>
      </c>
      <c r="O209" s="568">
        <v>0</v>
      </c>
    </row>
    <row r="210" spans="1:15" s="563" customFormat="1" ht="44.25" customHeight="1" x14ac:dyDescent="0.2">
      <c r="A210" s="570" t="s">
        <v>169</v>
      </c>
      <c r="B210" s="565"/>
      <c r="C210" s="566" t="s">
        <v>161</v>
      </c>
      <c r="D210" s="566" t="s">
        <v>161</v>
      </c>
      <c r="E210" s="566" t="s">
        <v>170</v>
      </c>
      <c r="F210" s="566"/>
      <c r="G210" s="572" t="s">
        <v>779</v>
      </c>
      <c r="H210" s="573" t="s">
        <v>778</v>
      </c>
      <c r="I210" s="566" t="s">
        <v>229</v>
      </c>
      <c r="J210" s="566" t="s">
        <v>37</v>
      </c>
      <c r="K210" s="566" t="s">
        <v>199</v>
      </c>
      <c r="L210" s="566" t="s">
        <v>120</v>
      </c>
      <c r="M210" s="568">
        <v>282000</v>
      </c>
      <c r="N210" s="568">
        <v>0</v>
      </c>
      <c r="O210" s="568">
        <v>0</v>
      </c>
    </row>
    <row r="211" spans="1:15" s="563" customFormat="1" ht="84.75" customHeight="1" x14ac:dyDescent="0.2">
      <c r="A211" s="570" t="s">
        <v>169</v>
      </c>
      <c r="B211" s="565"/>
      <c r="C211" s="566" t="s">
        <v>161</v>
      </c>
      <c r="D211" s="566" t="s">
        <v>161</v>
      </c>
      <c r="E211" s="566" t="s">
        <v>170</v>
      </c>
      <c r="F211" s="566"/>
      <c r="G211" s="566" t="s">
        <v>74</v>
      </c>
      <c r="H211" s="567" t="s">
        <v>75</v>
      </c>
      <c r="I211" s="566" t="s">
        <v>230</v>
      </c>
      <c r="J211" s="566" t="s">
        <v>72</v>
      </c>
      <c r="K211" s="566" t="s">
        <v>199</v>
      </c>
      <c r="L211" s="566" t="s">
        <v>177</v>
      </c>
      <c r="M211" s="568">
        <v>0</v>
      </c>
      <c r="N211" s="568">
        <v>0</v>
      </c>
      <c r="O211" s="568">
        <v>0</v>
      </c>
    </row>
    <row r="212" spans="1:15" s="563" customFormat="1" ht="54.75" customHeight="1" x14ac:dyDescent="0.2">
      <c r="A212" s="570" t="s">
        <v>169</v>
      </c>
      <c r="B212" s="565"/>
      <c r="C212" s="566" t="s">
        <v>161</v>
      </c>
      <c r="D212" s="566" t="s">
        <v>161</v>
      </c>
      <c r="E212" s="566" t="s">
        <v>170</v>
      </c>
      <c r="F212" s="566"/>
      <c r="G212" s="566" t="s">
        <v>785</v>
      </c>
      <c r="H212" s="567" t="s">
        <v>784</v>
      </c>
      <c r="I212" s="566" t="s">
        <v>230</v>
      </c>
      <c r="J212" s="566" t="s">
        <v>72</v>
      </c>
      <c r="K212" s="566" t="s">
        <v>199</v>
      </c>
      <c r="L212" s="566" t="s">
        <v>325</v>
      </c>
      <c r="M212" s="568">
        <v>0</v>
      </c>
      <c r="N212" s="568">
        <v>0</v>
      </c>
      <c r="O212" s="568">
        <v>0</v>
      </c>
    </row>
    <row r="213" spans="1:15" s="563" customFormat="1" ht="51.75" customHeight="1" x14ac:dyDescent="0.2">
      <c r="A213" s="570" t="s">
        <v>169</v>
      </c>
      <c r="B213" s="565"/>
      <c r="C213" s="566" t="s">
        <v>161</v>
      </c>
      <c r="D213" s="566" t="s">
        <v>161</v>
      </c>
      <c r="E213" s="566" t="s">
        <v>170</v>
      </c>
      <c r="F213" s="566"/>
      <c r="G213" s="566" t="s">
        <v>785</v>
      </c>
      <c r="H213" s="567" t="s">
        <v>784</v>
      </c>
      <c r="I213" s="566" t="s">
        <v>231</v>
      </c>
      <c r="J213" s="566" t="s">
        <v>72</v>
      </c>
      <c r="K213" s="566" t="s">
        <v>199</v>
      </c>
      <c r="L213" s="566" t="s">
        <v>325</v>
      </c>
      <c r="M213" s="568">
        <v>0</v>
      </c>
      <c r="N213" s="568">
        <v>0</v>
      </c>
      <c r="O213" s="568">
        <v>0</v>
      </c>
    </row>
    <row r="214" spans="1:15" s="563" customFormat="1" ht="85.5" customHeight="1" x14ac:dyDescent="0.2">
      <c r="A214" s="570" t="s">
        <v>169</v>
      </c>
      <c r="B214" s="565"/>
      <c r="C214" s="566" t="s">
        <v>161</v>
      </c>
      <c r="D214" s="566" t="s">
        <v>161</v>
      </c>
      <c r="E214" s="566" t="s">
        <v>170</v>
      </c>
      <c r="F214" s="566"/>
      <c r="G214" s="566" t="s">
        <v>74</v>
      </c>
      <c r="H214" s="567" t="s">
        <v>75</v>
      </c>
      <c r="I214" s="566" t="s">
        <v>231</v>
      </c>
      <c r="J214" s="566" t="s">
        <v>72</v>
      </c>
      <c r="K214" s="566" t="s">
        <v>199</v>
      </c>
      <c r="L214" s="566" t="s">
        <v>120</v>
      </c>
      <c r="M214" s="568">
        <v>0</v>
      </c>
      <c r="N214" s="568">
        <v>0</v>
      </c>
      <c r="O214" s="568">
        <v>0</v>
      </c>
    </row>
    <row r="215" spans="1:15" s="563" customFormat="1" ht="87.75" customHeight="1" x14ac:dyDescent="0.2">
      <c r="A215" s="570" t="s">
        <v>169</v>
      </c>
      <c r="B215" s="565"/>
      <c r="C215" s="566" t="s">
        <v>161</v>
      </c>
      <c r="D215" s="566" t="s">
        <v>161</v>
      </c>
      <c r="E215" s="566" t="s">
        <v>170</v>
      </c>
      <c r="F215" s="566"/>
      <c r="G215" s="566" t="s">
        <v>90</v>
      </c>
      <c r="H215" s="567" t="s">
        <v>91</v>
      </c>
      <c r="I215" s="566" t="s">
        <v>232</v>
      </c>
      <c r="J215" s="566" t="s">
        <v>72</v>
      </c>
      <c r="K215" s="566" t="s">
        <v>199</v>
      </c>
      <c r="L215" s="566" t="s">
        <v>120</v>
      </c>
      <c r="M215" s="568">
        <v>0</v>
      </c>
      <c r="N215" s="568">
        <v>0</v>
      </c>
      <c r="O215" s="568">
        <v>0</v>
      </c>
    </row>
    <row r="216" spans="1:15" s="563" customFormat="1" ht="113.25" customHeight="1" x14ac:dyDescent="0.2">
      <c r="A216" s="570" t="s">
        <v>169</v>
      </c>
      <c r="B216" s="565"/>
      <c r="C216" s="566" t="s">
        <v>161</v>
      </c>
      <c r="D216" s="566" t="s">
        <v>161</v>
      </c>
      <c r="E216" s="566" t="s">
        <v>170</v>
      </c>
      <c r="F216" s="566"/>
      <c r="G216" s="566" t="s">
        <v>78</v>
      </c>
      <c r="H216" s="567" t="s">
        <v>79</v>
      </c>
      <c r="I216" s="566" t="s">
        <v>233</v>
      </c>
      <c r="J216" s="566" t="s">
        <v>72</v>
      </c>
      <c r="K216" s="566" t="s">
        <v>199</v>
      </c>
      <c r="L216" s="566" t="s">
        <v>120</v>
      </c>
      <c r="M216" s="568">
        <v>0</v>
      </c>
      <c r="N216" s="568">
        <v>0</v>
      </c>
      <c r="O216" s="568">
        <v>0</v>
      </c>
    </row>
    <row r="217" spans="1:15" s="563" customFormat="1" ht="104.25" customHeight="1" x14ac:dyDescent="0.2">
      <c r="A217" s="570" t="s">
        <v>169</v>
      </c>
      <c r="B217" s="565"/>
      <c r="C217" s="566" t="s">
        <v>161</v>
      </c>
      <c r="D217" s="566" t="s">
        <v>161</v>
      </c>
      <c r="E217" s="566" t="s">
        <v>170</v>
      </c>
      <c r="F217" s="566"/>
      <c r="G217" s="566" t="s">
        <v>78</v>
      </c>
      <c r="H217" s="567" t="s">
        <v>79</v>
      </c>
      <c r="I217" s="566" t="s">
        <v>234</v>
      </c>
      <c r="J217" s="566" t="s">
        <v>72</v>
      </c>
      <c r="K217" s="566" t="s">
        <v>199</v>
      </c>
      <c r="L217" s="566" t="s">
        <v>120</v>
      </c>
      <c r="M217" s="568">
        <v>0</v>
      </c>
      <c r="N217" s="568">
        <v>0</v>
      </c>
      <c r="O217" s="568">
        <v>0</v>
      </c>
    </row>
    <row r="218" spans="1:15" s="563" customFormat="1" ht="112.5" customHeight="1" x14ac:dyDescent="0.2">
      <c r="A218" s="570" t="s">
        <v>169</v>
      </c>
      <c r="B218" s="565"/>
      <c r="C218" s="566" t="s">
        <v>161</v>
      </c>
      <c r="D218" s="566" t="s">
        <v>161</v>
      </c>
      <c r="E218" s="566" t="s">
        <v>170</v>
      </c>
      <c r="F218" s="566"/>
      <c r="G218" s="566" t="s">
        <v>80</v>
      </c>
      <c r="H218" s="567" t="s">
        <v>81</v>
      </c>
      <c r="I218" s="566" t="s">
        <v>235</v>
      </c>
      <c r="J218" s="566" t="s">
        <v>72</v>
      </c>
      <c r="K218" s="566" t="s">
        <v>199</v>
      </c>
      <c r="L218" s="566" t="s">
        <v>120</v>
      </c>
      <c r="M218" s="568">
        <v>0</v>
      </c>
      <c r="N218" s="568">
        <v>0</v>
      </c>
      <c r="O218" s="568">
        <v>0</v>
      </c>
    </row>
    <row r="219" spans="1:15" s="563" customFormat="1" ht="28.5" customHeight="1" x14ac:dyDescent="0.2">
      <c r="A219" s="570" t="s">
        <v>171</v>
      </c>
      <c r="B219" s="565"/>
      <c r="C219" s="566" t="s">
        <v>787</v>
      </c>
      <c r="D219" s="566" t="s">
        <v>787</v>
      </c>
      <c r="E219" s="566" t="s">
        <v>132</v>
      </c>
      <c r="F219" s="566"/>
      <c r="G219" s="566" t="s">
        <v>14</v>
      </c>
      <c r="H219" s="567" t="s">
        <v>15</v>
      </c>
      <c r="I219" s="566" t="s">
        <v>23</v>
      </c>
      <c r="J219" s="566" t="s">
        <v>24</v>
      </c>
      <c r="K219" s="566" t="s">
        <v>199</v>
      </c>
      <c r="L219" s="566" t="s">
        <v>18</v>
      </c>
      <c r="M219" s="568">
        <v>0</v>
      </c>
      <c r="N219" s="568">
        <v>0</v>
      </c>
      <c r="O219" s="568">
        <v>0</v>
      </c>
    </row>
    <row r="220" spans="1:15" s="563" customFormat="1" ht="28.5" customHeight="1" x14ac:dyDescent="0.2">
      <c r="A220" s="570" t="s">
        <v>171</v>
      </c>
      <c r="B220" s="565"/>
      <c r="C220" s="566" t="s">
        <v>787</v>
      </c>
      <c r="D220" s="566" t="s">
        <v>787</v>
      </c>
      <c r="E220" s="566" t="s">
        <v>132</v>
      </c>
      <c r="F220" s="566"/>
      <c r="G220" s="566" t="s">
        <v>14</v>
      </c>
      <c r="H220" s="567" t="s">
        <v>15</v>
      </c>
      <c r="I220" s="566" t="s">
        <v>781</v>
      </c>
      <c r="J220" s="566" t="s">
        <v>24</v>
      </c>
      <c r="K220" s="566" t="s">
        <v>199</v>
      </c>
      <c r="L220" s="566" t="s">
        <v>18</v>
      </c>
      <c r="M220" s="568">
        <v>0</v>
      </c>
      <c r="N220" s="568">
        <v>0</v>
      </c>
      <c r="O220" s="568">
        <v>0</v>
      </c>
    </row>
    <row r="221" spans="1:15" s="563" customFormat="1" ht="28.5" customHeight="1" x14ac:dyDescent="0.2">
      <c r="A221" s="570" t="s">
        <v>171</v>
      </c>
      <c r="B221" s="565"/>
      <c r="C221" s="566" t="s">
        <v>787</v>
      </c>
      <c r="D221" s="566" t="s">
        <v>787</v>
      </c>
      <c r="E221" s="566" t="s">
        <v>132</v>
      </c>
      <c r="F221" s="566"/>
      <c r="G221" s="566" t="s">
        <v>14</v>
      </c>
      <c r="H221" s="567" t="s">
        <v>15</v>
      </c>
      <c r="I221" s="566" t="s">
        <v>780</v>
      </c>
      <c r="J221" s="566" t="s">
        <v>24</v>
      </c>
      <c r="K221" s="566" t="s">
        <v>199</v>
      </c>
      <c r="L221" s="566" t="s">
        <v>18</v>
      </c>
      <c r="M221" s="568">
        <v>0</v>
      </c>
      <c r="N221" s="568">
        <v>0</v>
      </c>
      <c r="O221" s="568">
        <v>0</v>
      </c>
    </row>
    <row r="222" spans="1:15" s="563" customFormat="1" ht="28.5" customHeight="1" x14ac:dyDescent="0.2">
      <c r="A222" s="570" t="s">
        <v>171</v>
      </c>
      <c r="B222" s="565"/>
      <c r="C222" s="566" t="s">
        <v>161</v>
      </c>
      <c r="D222" s="566" t="s">
        <v>161</v>
      </c>
      <c r="E222" s="566" t="s">
        <v>132</v>
      </c>
      <c r="F222" s="566"/>
      <c r="G222" s="566" t="s">
        <v>14</v>
      </c>
      <c r="H222" s="567" t="s">
        <v>15</v>
      </c>
      <c r="I222" s="566" t="s">
        <v>23</v>
      </c>
      <c r="J222" s="566" t="s">
        <v>24</v>
      </c>
      <c r="K222" s="566" t="s">
        <v>199</v>
      </c>
      <c r="L222" s="566" t="s">
        <v>18</v>
      </c>
      <c r="M222" s="568">
        <v>50000</v>
      </c>
      <c r="N222" s="568">
        <v>50000</v>
      </c>
      <c r="O222" s="568">
        <v>50000</v>
      </c>
    </row>
    <row r="223" spans="1:15" s="563" customFormat="1" ht="28.5" customHeight="1" x14ac:dyDescent="0.2">
      <c r="A223" s="570" t="s">
        <v>171</v>
      </c>
      <c r="B223" s="565"/>
      <c r="C223" s="566" t="s">
        <v>161</v>
      </c>
      <c r="D223" s="566" t="s">
        <v>161</v>
      </c>
      <c r="E223" s="566" t="s">
        <v>132</v>
      </c>
      <c r="F223" s="566"/>
      <c r="G223" s="566" t="s">
        <v>14</v>
      </c>
      <c r="H223" s="567" t="s">
        <v>15</v>
      </c>
      <c r="I223" s="566" t="s">
        <v>781</v>
      </c>
      <c r="J223" s="566" t="s">
        <v>24</v>
      </c>
      <c r="K223" s="566" t="s">
        <v>199</v>
      </c>
      <c r="L223" s="566" t="s">
        <v>18</v>
      </c>
      <c r="M223" s="568">
        <v>0</v>
      </c>
      <c r="N223" s="568">
        <v>0</v>
      </c>
      <c r="O223" s="568">
        <v>0</v>
      </c>
    </row>
    <row r="224" spans="1:15" s="563" customFormat="1" ht="28.5" customHeight="1" x14ac:dyDescent="0.2">
      <c r="A224" s="570" t="s">
        <v>171</v>
      </c>
      <c r="B224" s="565"/>
      <c r="C224" s="566" t="s">
        <v>161</v>
      </c>
      <c r="D224" s="566" t="s">
        <v>161</v>
      </c>
      <c r="E224" s="566" t="s">
        <v>132</v>
      </c>
      <c r="F224" s="566"/>
      <c r="G224" s="566" t="s">
        <v>14</v>
      </c>
      <c r="H224" s="567" t="s">
        <v>15</v>
      </c>
      <c r="I224" s="566" t="s">
        <v>780</v>
      </c>
      <c r="J224" s="566" t="s">
        <v>24</v>
      </c>
      <c r="K224" s="566" t="s">
        <v>199</v>
      </c>
      <c r="L224" s="566" t="s">
        <v>18</v>
      </c>
      <c r="M224" s="568">
        <v>0</v>
      </c>
      <c r="N224" s="568">
        <v>0</v>
      </c>
      <c r="O224" s="568">
        <v>0</v>
      </c>
    </row>
    <row r="225" spans="1:15" s="563" customFormat="1" ht="38.25" customHeight="1" x14ac:dyDescent="0.2">
      <c r="A225" s="570" t="s">
        <v>171</v>
      </c>
      <c r="B225" s="565"/>
      <c r="C225" s="566" t="s">
        <v>161</v>
      </c>
      <c r="D225" s="566" t="s">
        <v>161</v>
      </c>
      <c r="E225" s="566" t="s">
        <v>132</v>
      </c>
      <c r="F225" s="566"/>
      <c r="G225" s="566" t="s">
        <v>35</v>
      </c>
      <c r="H225" s="567" t="s">
        <v>36</v>
      </c>
      <c r="I225" s="566" t="s">
        <v>236</v>
      </c>
      <c r="J225" s="566" t="s">
        <v>37</v>
      </c>
      <c r="K225" s="566" t="s">
        <v>199</v>
      </c>
      <c r="L225" s="566" t="s">
        <v>121</v>
      </c>
      <c r="M225" s="568">
        <v>215000</v>
      </c>
      <c r="N225" s="568">
        <v>215000</v>
      </c>
      <c r="O225" s="568">
        <v>215000</v>
      </c>
    </row>
    <row r="226" spans="1:15" s="563" customFormat="1" ht="30.75" customHeight="1" x14ac:dyDescent="0.2">
      <c r="A226" s="570" t="s">
        <v>171</v>
      </c>
      <c r="B226" s="565"/>
      <c r="C226" s="566" t="s">
        <v>161</v>
      </c>
      <c r="D226" s="566" t="s">
        <v>161</v>
      </c>
      <c r="E226" s="566" t="s">
        <v>132</v>
      </c>
      <c r="F226" s="566"/>
      <c r="G226" s="566" t="s">
        <v>35</v>
      </c>
      <c r="H226" s="567" t="s">
        <v>36</v>
      </c>
      <c r="I226" s="566" t="s">
        <v>237</v>
      </c>
      <c r="J226" s="566" t="s">
        <v>37</v>
      </c>
      <c r="K226" s="566" t="s">
        <v>199</v>
      </c>
      <c r="L226" s="566" t="s">
        <v>120</v>
      </c>
      <c r="M226" s="568">
        <f>130690.88+22677.86</f>
        <v>153368.74</v>
      </c>
      <c r="N226" s="568">
        <v>130690.88</v>
      </c>
      <c r="O226" s="568">
        <v>130690.88</v>
      </c>
    </row>
    <row r="227" spans="1:15" s="563" customFormat="1" ht="37.5" customHeight="1" x14ac:dyDescent="0.2">
      <c r="A227" s="570" t="s">
        <v>171</v>
      </c>
      <c r="B227" s="565"/>
      <c r="C227" s="566" t="s">
        <v>161</v>
      </c>
      <c r="D227" s="566" t="s">
        <v>161</v>
      </c>
      <c r="E227" s="566" t="s">
        <v>132</v>
      </c>
      <c r="F227" s="566"/>
      <c r="G227" s="566" t="s">
        <v>35</v>
      </c>
      <c r="H227" s="567" t="s">
        <v>36</v>
      </c>
      <c r="I227" s="566" t="s">
        <v>238</v>
      </c>
      <c r="J227" s="566" t="s">
        <v>37</v>
      </c>
      <c r="K227" s="566" t="s">
        <v>199</v>
      </c>
      <c r="L227" s="566" t="s">
        <v>120</v>
      </c>
      <c r="M227" s="568">
        <v>64648.800000000003</v>
      </c>
      <c r="N227" s="568">
        <v>64648.800000000003</v>
      </c>
      <c r="O227" s="568">
        <v>64648.800000000003</v>
      </c>
    </row>
    <row r="228" spans="1:15" s="563" customFormat="1" ht="32.25" customHeight="1" x14ac:dyDescent="0.2">
      <c r="A228" s="570" t="s">
        <v>171</v>
      </c>
      <c r="B228" s="565"/>
      <c r="C228" s="566" t="s">
        <v>161</v>
      </c>
      <c r="D228" s="566" t="s">
        <v>161</v>
      </c>
      <c r="E228" s="566" t="s">
        <v>132</v>
      </c>
      <c r="F228" s="566"/>
      <c r="G228" s="566" t="s">
        <v>35</v>
      </c>
      <c r="H228" s="567" t="s">
        <v>36</v>
      </c>
      <c r="I228" s="566" t="s">
        <v>239</v>
      </c>
      <c r="J228" s="566" t="s">
        <v>37</v>
      </c>
      <c r="K228" s="566" t="s">
        <v>199</v>
      </c>
      <c r="L228" s="566" t="s">
        <v>120</v>
      </c>
      <c r="M228" s="568">
        <v>0</v>
      </c>
      <c r="N228" s="568">
        <v>0</v>
      </c>
      <c r="O228" s="568">
        <v>0</v>
      </c>
    </row>
    <row r="229" spans="1:15" s="563" customFormat="1" ht="29.25" customHeight="1" x14ac:dyDescent="0.2">
      <c r="A229" s="570" t="s">
        <v>171</v>
      </c>
      <c r="B229" s="565"/>
      <c r="C229" s="566" t="s">
        <v>161</v>
      </c>
      <c r="D229" s="566" t="s">
        <v>161</v>
      </c>
      <c r="E229" s="566" t="s">
        <v>132</v>
      </c>
      <c r="F229" s="566"/>
      <c r="G229" s="566" t="s">
        <v>35</v>
      </c>
      <c r="H229" s="567" t="s">
        <v>36</v>
      </c>
      <c r="I229" s="566" t="s">
        <v>240</v>
      </c>
      <c r="J229" s="566" t="s">
        <v>37</v>
      </c>
      <c r="K229" s="566" t="s">
        <v>199</v>
      </c>
      <c r="L229" s="566" t="s">
        <v>120</v>
      </c>
      <c r="M229" s="568">
        <v>420000</v>
      </c>
      <c r="N229" s="568">
        <v>420000</v>
      </c>
      <c r="O229" s="568">
        <v>420000</v>
      </c>
    </row>
    <row r="230" spans="1:15" s="563" customFormat="1" ht="28.5" customHeight="1" x14ac:dyDescent="0.2">
      <c r="A230" s="570" t="s">
        <v>171</v>
      </c>
      <c r="B230" s="565"/>
      <c r="C230" s="566" t="s">
        <v>161</v>
      </c>
      <c r="D230" s="566" t="s">
        <v>161</v>
      </c>
      <c r="E230" s="566" t="s">
        <v>132</v>
      </c>
      <c r="F230" s="566"/>
      <c r="G230" s="566" t="s">
        <v>35</v>
      </c>
      <c r="H230" s="567" t="s">
        <v>36</v>
      </c>
      <c r="I230" s="566" t="s">
        <v>241</v>
      </c>
      <c r="J230" s="566" t="s">
        <v>37</v>
      </c>
      <c r="K230" s="566" t="s">
        <v>199</v>
      </c>
      <c r="L230" s="566" t="s">
        <v>120</v>
      </c>
      <c r="M230" s="568">
        <v>0</v>
      </c>
      <c r="N230" s="568">
        <v>0</v>
      </c>
      <c r="O230" s="568">
        <v>0</v>
      </c>
    </row>
    <row r="231" spans="1:15" s="563" customFormat="1" ht="36.75" customHeight="1" x14ac:dyDescent="0.2">
      <c r="A231" s="570" t="s">
        <v>171</v>
      </c>
      <c r="B231" s="565"/>
      <c r="C231" s="566" t="s">
        <v>161</v>
      </c>
      <c r="D231" s="566" t="s">
        <v>161</v>
      </c>
      <c r="E231" s="566" t="s">
        <v>132</v>
      </c>
      <c r="F231" s="566"/>
      <c r="G231" s="572" t="s">
        <v>779</v>
      </c>
      <c r="H231" s="573" t="s">
        <v>778</v>
      </c>
      <c r="I231" s="566" t="s">
        <v>236</v>
      </c>
      <c r="J231" s="566" t="s">
        <v>37</v>
      </c>
      <c r="K231" s="566" t="s">
        <v>199</v>
      </c>
      <c r="L231" s="566" t="s">
        <v>121</v>
      </c>
      <c r="M231" s="568">
        <v>30000</v>
      </c>
      <c r="N231" s="568">
        <v>0</v>
      </c>
      <c r="O231" s="568">
        <v>0</v>
      </c>
    </row>
    <row r="232" spans="1:15" s="563" customFormat="1" ht="39" customHeight="1" x14ac:dyDescent="0.2">
      <c r="A232" s="570" t="s">
        <v>171</v>
      </c>
      <c r="B232" s="565"/>
      <c r="C232" s="566" t="s">
        <v>161</v>
      </c>
      <c r="D232" s="566" t="s">
        <v>161</v>
      </c>
      <c r="E232" s="566" t="s">
        <v>132</v>
      </c>
      <c r="F232" s="566"/>
      <c r="G232" s="572" t="s">
        <v>779</v>
      </c>
      <c r="H232" s="573" t="s">
        <v>778</v>
      </c>
      <c r="I232" s="566" t="s">
        <v>237</v>
      </c>
      <c r="J232" s="566" t="s">
        <v>37</v>
      </c>
      <c r="K232" s="566" t="s">
        <v>199</v>
      </c>
      <c r="L232" s="566" t="s">
        <v>120</v>
      </c>
      <c r="M232" s="568">
        <v>0</v>
      </c>
      <c r="N232" s="568">
        <v>0</v>
      </c>
      <c r="O232" s="568">
        <v>0</v>
      </c>
    </row>
    <row r="233" spans="1:15" s="563" customFormat="1" ht="38.25" customHeight="1" x14ac:dyDescent="0.2">
      <c r="A233" s="570" t="s">
        <v>171</v>
      </c>
      <c r="B233" s="565"/>
      <c r="C233" s="566" t="s">
        <v>161</v>
      </c>
      <c r="D233" s="566" t="s">
        <v>161</v>
      </c>
      <c r="E233" s="566" t="s">
        <v>132</v>
      </c>
      <c r="F233" s="566"/>
      <c r="G233" s="572" t="s">
        <v>779</v>
      </c>
      <c r="H233" s="573" t="s">
        <v>778</v>
      </c>
      <c r="I233" s="566" t="s">
        <v>238</v>
      </c>
      <c r="J233" s="566" t="s">
        <v>37</v>
      </c>
      <c r="K233" s="566" t="s">
        <v>199</v>
      </c>
      <c r="L233" s="566" t="s">
        <v>120</v>
      </c>
      <c r="M233" s="568">
        <v>0</v>
      </c>
      <c r="N233" s="568">
        <v>0</v>
      </c>
      <c r="O233" s="568">
        <v>0</v>
      </c>
    </row>
    <row r="234" spans="1:15" s="563" customFormat="1" ht="35.25" customHeight="1" x14ac:dyDescent="0.2">
      <c r="A234" s="570" t="s">
        <v>171</v>
      </c>
      <c r="B234" s="565"/>
      <c r="C234" s="566" t="s">
        <v>161</v>
      </c>
      <c r="D234" s="566" t="s">
        <v>161</v>
      </c>
      <c r="E234" s="566" t="s">
        <v>132</v>
      </c>
      <c r="F234" s="566"/>
      <c r="G234" s="572" t="s">
        <v>779</v>
      </c>
      <c r="H234" s="573" t="s">
        <v>778</v>
      </c>
      <c r="I234" s="566" t="s">
        <v>239</v>
      </c>
      <c r="J234" s="566" t="s">
        <v>37</v>
      </c>
      <c r="K234" s="566" t="s">
        <v>199</v>
      </c>
      <c r="L234" s="566" t="s">
        <v>120</v>
      </c>
      <c r="M234" s="568">
        <v>0</v>
      </c>
      <c r="N234" s="568">
        <v>0</v>
      </c>
      <c r="O234" s="568">
        <v>0</v>
      </c>
    </row>
    <row r="235" spans="1:15" s="563" customFormat="1" ht="31.5" customHeight="1" x14ac:dyDescent="0.2">
      <c r="A235" s="570" t="s">
        <v>171</v>
      </c>
      <c r="B235" s="565"/>
      <c r="C235" s="566" t="s">
        <v>161</v>
      </c>
      <c r="D235" s="566" t="s">
        <v>161</v>
      </c>
      <c r="E235" s="566" t="s">
        <v>132</v>
      </c>
      <c r="F235" s="566"/>
      <c r="G235" s="572" t="s">
        <v>779</v>
      </c>
      <c r="H235" s="573" t="s">
        <v>778</v>
      </c>
      <c r="I235" s="566" t="s">
        <v>240</v>
      </c>
      <c r="J235" s="566" t="s">
        <v>37</v>
      </c>
      <c r="K235" s="566" t="s">
        <v>199</v>
      </c>
      <c r="L235" s="566" t="s">
        <v>120</v>
      </c>
      <c r="M235" s="568">
        <v>0</v>
      </c>
      <c r="N235" s="568">
        <v>0</v>
      </c>
      <c r="O235" s="568">
        <v>0</v>
      </c>
    </row>
    <row r="236" spans="1:15" s="563" customFormat="1" ht="53.25" customHeight="1" x14ac:dyDescent="0.2">
      <c r="A236" s="570" t="s">
        <v>171</v>
      </c>
      <c r="B236" s="565"/>
      <c r="C236" s="566" t="s">
        <v>161</v>
      </c>
      <c r="D236" s="566" t="s">
        <v>161</v>
      </c>
      <c r="E236" s="566" t="s">
        <v>132</v>
      </c>
      <c r="F236" s="566"/>
      <c r="G236" s="572" t="s">
        <v>779</v>
      </c>
      <c r="H236" s="573" t="s">
        <v>778</v>
      </c>
      <c r="I236" s="566" t="s">
        <v>241</v>
      </c>
      <c r="J236" s="566" t="s">
        <v>37</v>
      </c>
      <c r="K236" s="566" t="s">
        <v>199</v>
      </c>
      <c r="L236" s="566" t="s">
        <v>120</v>
      </c>
      <c r="M236" s="568">
        <v>0</v>
      </c>
      <c r="N236" s="568">
        <v>0</v>
      </c>
      <c r="O236" s="568">
        <v>0</v>
      </c>
    </row>
    <row r="237" spans="1:15" s="563" customFormat="1" ht="135" customHeight="1" x14ac:dyDescent="0.2">
      <c r="A237" s="570" t="s">
        <v>171</v>
      </c>
      <c r="B237" s="565"/>
      <c r="C237" s="566" t="s">
        <v>161</v>
      </c>
      <c r="D237" s="566" t="s">
        <v>161</v>
      </c>
      <c r="E237" s="566" t="s">
        <v>132</v>
      </c>
      <c r="F237" s="566"/>
      <c r="G237" s="566" t="s">
        <v>76</v>
      </c>
      <c r="H237" s="567" t="s">
        <v>77</v>
      </c>
      <c r="I237" s="566" t="s">
        <v>242</v>
      </c>
      <c r="J237" s="566" t="s">
        <v>72</v>
      </c>
      <c r="K237" s="566" t="s">
        <v>199</v>
      </c>
      <c r="L237" s="566" t="s">
        <v>120</v>
      </c>
      <c r="M237" s="568">
        <v>0</v>
      </c>
      <c r="N237" s="568">
        <v>0</v>
      </c>
      <c r="O237" s="568">
        <v>0</v>
      </c>
    </row>
    <row r="238" spans="1:15" s="563" customFormat="1" ht="181.5" customHeight="1" x14ac:dyDescent="0.2">
      <c r="A238" s="570" t="s">
        <v>171</v>
      </c>
      <c r="B238" s="565"/>
      <c r="C238" s="566" t="s">
        <v>161</v>
      </c>
      <c r="D238" s="566" t="s">
        <v>161</v>
      </c>
      <c r="E238" s="566" t="s">
        <v>132</v>
      </c>
      <c r="F238" s="566"/>
      <c r="G238" s="566" t="s">
        <v>84</v>
      </c>
      <c r="H238" s="571" t="s">
        <v>85</v>
      </c>
      <c r="I238" s="566" t="s">
        <v>243</v>
      </c>
      <c r="J238" s="566" t="s">
        <v>72</v>
      </c>
      <c r="K238" s="566" t="s">
        <v>199</v>
      </c>
      <c r="L238" s="566" t="s">
        <v>120</v>
      </c>
      <c r="M238" s="568">
        <v>0</v>
      </c>
      <c r="N238" s="568">
        <v>0</v>
      </c>
      <c r="O238" s="568">
        <v>0</v>
      </c>
    </row>
    <row r="239" spans="1:15" s="563" customFormat="1" ht="123.75" customHeight="1" x14ac:dyDescent="0.2">
      <c r="A239" s="570" t="s">
        <v>171</v>
      </c>
      <c r="B239" s="565"/>
      <c r="C239" s="566" t="s">
        <v>161</v>
      </c>
      <c r="D239" s="566" t="s">
        <v>161</v>
      </c>
      <c r="E239" s="566" t="s">
        <v>132</v>
      </c>
      <c r="F239" s="566"/>
      <c r="G239" s="566" t="s">
        <v>78</v>
      </c>
      <c r="H239" s="567" t="s">
        <v>79</v>
      </c>
      <c r="I239" s="566" t="s">
        <v>244</v>
      </c>
      <c r="J239" s="566" t="s">
        <v>72</v>
      </c>
      <c r="K239" s="566" t="s">
        <v>199</v>
      </c>
      <c r="L239" s="566" t="s">
        <v>120</v>
      </c>
      <c r="M239" s="568">
        <v>0</v>
      </c>
      <c r="N239" s="568">
        <v>0</v>
      </c>
      <c r="O239" s="568">
        <v>0</v>
      </c>
    </row>
    <row r="240" spans="1:15" s="563" customFormat="1" ht="114.75" customHeight="1" x14ac:dyDescent="0.2">
      <c r="A240" s="570" t="s">
        <v>171</v>
      </c>
      <c r="B240" s="565"/>
      <c r="C240" s="566" t="s">
        <v>161</v>
      </c>
      <c r="D240" s="566" t="s">
        <v>161</v>
      </c>
      <c r="E240" s="566" t="s">
        <v>132</v>
      </c>
      <c r="F240" s="566"/>
      <c r="G240" s="566" t="s">
        <v>78</v>
      </c>
      <c r="H240" s="567" t="s">
        <v>79</v>
      </c>
      <c r="I240" s="566" t="s">
        <v>245</v>
      </c>
      <c r="J240" s="566" t="s">
        <v>72</v>
      </c>
      <c r="K240" s="566" t="s">
        <v>199</v>
      </c>
      <c r="L240" s="566" t="s">
        <v>120</v>
      </c>
      <c r="M240" s="568">
        <v>0</v>
      </c>
      <c r="N240" s="568">
        <v>0</v>
      </c>
      <c r="O240" s="568">
        <v>0</v>
      </c>
    </row>
    <row r="241" spans="1:15" s="563" customFormat="1" ht="101.25" customHeight="1" x14ac:dyDescent="0.2">
      <c r="A241" s="570" t="s">
        <v>171</v>
      </c>
      <c r="B241" s="565"/>
      <c r="C241" s="566" t="s">
        <v>161</v>
      </c>
      <c r="D241" s="566" t="s">
        <v>161</v>
      </c>
      <c r="E241" s="566" t="s">
        <v>132</v>
      </c>
      <c r="F241" s="566"/>
      <c r="G241" s="566" t="s">
        <v>92</v>
      </c>
      <c r="H241" s="567" t="s">
        <v>93</v>
      </c>
      <c r="I241" s="566" t="s">
        <v>246</v>
      </c>
      <c r="J241" s="566" t="s">
        <v>72</v>
      </c>
      <c r="K241" s="566" t="s">
        <v>199</v>
      </c>
      <c r="L241" s="566" t="s">
        <v>120</v>
      </c>
      <c r="M241" s="568">
        <v>0</v>
      </c>
      <c r="N241" s="568">
        <v>0</v>
      </c>
      <c r="O241" s="568">
        <v>0</v>
      </c>
    </row>
    <row r="242" spans="1:15" s="563" customFormat="1" ht="102" customHeight="1" x14ac:dyDescent="0.2">
      <c r="A242" s="570" t="s">
        <v>171</v>
      </c>
      <c r="B242" s="565"/>
      <c r="C242" s="566" t="s">
        <v>161</v>
      </c>
      <c r="D242" s="566" t="s">
        <v>161</v>
      </c>
      <c r="E242" s="566" t="s">
        <v>132</v>
      </c>
      <c r="F242" s="566"/>
      <c r="G242" s="566" t="s">
        <v>80</v>
      </c>
      <c r="H242" s="567" t="s">
        <v>81</v>
      </c>
      <c r="I242" s="566" t="s">
        <v>247</v>
      </c>
      <c r="J242" s="566" t="s">
        <v>72</v>
      </c>
      <c r="K242" s="566" t="s">
        <v>199</v>
      </c>
      <c r="L242" s="566" t="s">
        <v>120</v>
      </c>
      <c r="M242" s="568">
        <v>0</v>
      </c>
      <c r="N242" s="568">
        <v>0</v>
      </c>
      <c r="O242" s="568">
        <v>0</v>
      </c>
    </row>
    <row r="243" spans="1:15" s="563" customFormat="1" ht="28.5" customHeight="1" x14ac:dyDescent="0.2">
      <c r="A243" s="570" t="s">
        <v>172</v>
      </c>
      <c r="B243" s="565"/>
      <c r="C243" s="566" t="s">
        <v>161</v>
      </c>
      <c r="D243" s="566" t="s">
        <v>161</v>
      </c>
      <c r="E243" s="566" t="s">
        <v>173</v>
      </c>
      <c r="F243" s="566"/>
      <c r="G243" s="566" t="s">
        <v>14</v>
      </c>
      <c r="H243" s="567" t="s">
        <v>15</v>
      </c>
      <c r="I243" s="566" t="s">
        <v>23</v>
      </c>
      <c r="J243" s="566" t="s">
        <v>24</v>
      </c>
      <c r="K243" s="566" t="s">
        <v>199</v>
      </c>
      <c r="L243" s="566" t="s">
        <v>18</v>
      </c>
      <c r="M243" s="568">
        <v>0</v>
      </c>
      <c r="N243" s="568">
        <v>0</v>
      </c>
      <c r="O243" s="568">
        <v>0</v>
      </c>
    </row>
    <row r="244" spans="1:15" s="563" customFormat="1" ht="28.5" customHeight="1" x14ac:dyDescent="0.2">
      <c r="A244" s="570" t="s">
        <v>172</v>
      </c>
      <c r="B244" s="565"/>
      <c r="C244" s="566" t="s">
        <v>161</v>
      </c>
      <c r="D244" s="566" t="s">
        <v>161</v>
      </c>
      <c r="E244" s="566" t="s">
        <v>173</v>
      </c>
      <c r="F244" s="566"/>
      <c r="G244" s="566" t="s">
        <v>14</v>
      </c>
      <c r="H244" s="567" t="s">
        <v>15</v>
      </c>
      <c r="I244" s="566" t="s">
        <v>781</v>
      </c>
      <c r="J244" s="566" t="s">
        <v>24</v>
      </c>
      <c r="K244" s="566" t="s">
        <v>199</v>
      </c>
      <c r="L244" s="566" t="s">
        <v>18</v>
      </c>
      <c r="M244" s="568">
        <v>0</v>
      </c>
      <c r="N244" s="568">
        <v>0</v>
      </c>
      <c r="O244" s="568">
        <v>0</v>
      </c>
    </row>
    <row r="245" spans="1:15" s="563" customFormat="1" ht="28.5" customHeight="1" x14ac:dyDescent="0.2">
      <c r="A245" s="570" t="s">
        <v>172</v>
      </c>
      <c r="B245" s="565"/>
      <c r="C245" s="566" t="s">
        <v>161</v>
      </c>
      <c r="D245" s="566" t="s">
        <v>161</v>
      </c>
      <c r="E245" s="566" t="s">
        <v>173</v>
      </c>
      <c r="F245" s="566"/>
      <c r="G245" s="566" t="s">
        <v>14</v>
      </c>
      <c r="H245" s="567" t="s">
        <v>15</v>
      </c>
      <c r="I245" s="566" t="s">
        <v>780</v>
      </c>
      <c r="J245" s="566" t="s">
        <v>24</v>
      </c>
      <c r="K245" s="566" t="s">
        <v>199</v>
      </c>
      <c r="L245" s="566" t="s">
        <v>18</v>
      </c>
      <c r="M245" s="568">
        <v>0</v>
      </c>
      <c r="N245" s="568">
        <v>0</v>
      </c>
      <c r="O245" s="568">
        <v>0</v>
      </c>
    </row>
    <row r="246" spans="1:15" s="563" customFormat="1" ht="42.6" customHeight="1" x14ac:dyDescent="0.2">
      <c r="A246" s="570" t="s">
        <v>172</v>
      </c>
      <c r="B246" s="565"/>
      <c r="C246" s="566" t="s">
        <v>161</v>
      </c>
      <c r="D246" s="566" t="s">
        <v>161</v>
      </c>
      <c r="E246" s="566" t="s">
        <v>173</v>
      </c>
      <c r="F246" s="566"/>
      <c r="G246" s="566" t="s">
        <v>35</v>
      </c>
      <c r="H246" s="567" t="s">
        <v>36</v>
      </c>
      <c r="I246" s="566" t="s">
        <v>248</v>
      </c>
      <c r="J246" s="566" t="s">
        <v>37</v>
      </c>
      <c r="K246" s="566" t="s">
        <v>199</v>
      </c>
      <c r="L246" s="566" t="s">
        <v>120</v>
      </c>
      <c r="M246" s="568">
        <v>0</v>
      </c>
      <c r="N246" s="568">
        <v>0</v>
      </c>
      <c r="O246" s="568">
        <v>0</v>
      </c>
    </row>
    <row r="247" spans="1:15" s="563" customFormat="1" ht="42.6" customHeight="1" x14ac:dyDescent="0.2">
      <c r="A247" s="570" t="s">
        <v>172</v>
      </c>
      <c r="B247" s="565"/>
      <c r="C247" s="566" t="s">
        <v>161</v>
      </c>
      <c r="D247" s="566" t="s">
        <v>161</v>
      </c>
      <c r="E247" s="566" t="s">
        <v>173</v>
      </c>
      <c r="F247" s="566"/>
      <c r="G247" s="572" t="s">
        <v>779</v>
      </c>
      <c r="H247" s="573" t="s">
        <v>778</v>
      </c>
      <c r="I247" s="566" t="s">
        <v>248</v>
      </c>
      <c r="J247" s="566" t="s">
        <v>37</v>
      </c>
      <c r="K247" s="566" t="s">
        <v>199</v>
      </c>
      <c r="L247" s="566" t="s">
        <v>120</v>
      </c>
      <c r="M247" s="568">
        <v>0</v>
      </c>
      <c r="N247" s="568">
        <v>0</v>
      </c>
      <c r="O247" s="568">
        <v>0</v>
      </c>
    </row>
    <row r="248" spans="1:15" s="563" customFormat="1" ht="31.5" x14ac:dyDescent="0.2">
      <c r="A248" s="570" t="s">
        <v>249</v>
      </c>
      <c r="B248" s="565"/>
      <c r="C248" s="566" t="s">
        <v>161</v>
      </c>
      <c r="D248" s="566" t="s">
        <v>161</v>
      </c>
      <c r="E248" s="566" t="s">
        <v>174</v>
      </c>
      <c r="F248" s="566"/>
      <c r="G248" s="566" t="s">
        <v>14</v>
      </c>
      <c r="H248" s="567" t="s">
        <v>15</v>
      </c>
      <c r="I248" s="566" t="s">
        <v>23</v>
      </c>
      <c r="J248" s="566" t="s">
        <v>24</v>
      </c>
      <c r="K248" s="566" t="s">
        <v>199</v>
      </c>
      <c r="L248" s="566" t="s">
        <v>18</v>
      </c>
      <c r="M248" s="568">
        <v>0</v>
      </c>
      <c r="N248" s="568">
        <v>0</v>
      </c>
      <c r="O248" s="568">
        <v>0</v>
      </c>
    </row>
    <row r="249" spans="1:15" s="563" customFormat="1" ht="35.25" customHeight="1" x14ac:dyDescent="0.2">
      <c r="A249" s="570" t="s">
        <v>249</v>
      </c>
      <c r="B249" s="565"/>
      <c r="C249" s="566" t="s">
        <v>161</v>
      </c>
      <c r="D249" s="566" t="s">
        <v>161</v>
      </c>
      <c r="E249" s="566" t="s">
        <v>174</v>
      </c>
      <c r="F249" s="566"/>
      <c r="G249" s="566" t="s">
        <v>14</v>
      </c>
      <c r="H249" s="567" t="s">
        <v>15</v>
      </c>
      <c r="I249" s="566" t="s">
        <v>781</v>
      </c>
      <c r="J249" s="566" t="s">
        <v>24</v>
      </c>
      <c r="K249" s="566" t="s">
        <v>199</v>
      </c>
      <c r="L249" s="566" t="s">
        <v>18</v>
      </c>
      <c r="M249" s="568">
        <v>0</v>
      </c>
      <c r="N249" s="568">
        <v>0</v>
      </c>
      <c r="O249" s="568">
        <v>0</v>
      </c>
    </row>
    <row r="250" spans="1:15" s="563" customFormat="1" ht="31.5" x14ac:dyDescent="0.2">
      <c r="A250" s="570" t="s">
        <v>249</v>
      </c>
      <c r="B250" s="565"/>
      <c r="C250" s="566" t="s">
        <v>161</v>
      </c>
      <c r="D250" s="566" t="s">
        <v>161</v>
      </c>
      <c r="E250" s="566" t="s">
        <v>174</v>
      </c>
      <c r="F250" s="566"/>
      <c r="G250" s="566" t="s">
        <v>14</v>
      </c>
      <c r="H250" s="567" t="s">
        <v>15</v>
      </c>
      <c r="I250" s="566" t="s">
        <v>780</v>
      </c>
      <c r="J250" s="566" t="s">
        <v>24</v>
      </c>
      <c r="K250" s="566" t="s">
        <v>199</v>
      </c>
      <c r="L250" s="566" t="s">
        <v>18</v>
      </c>
      <c r="M250" s="568">
        <v>0</v>
      </c>
      <c r="N250" s="568">
        <v>0</v>
      </c>
      <c r="O250" s="568">
        <v>0</v>
      </c>
    </row>
    <row r="251" spans="1:15" s="563" customFormat="1" ht="36.75" customHeight="1" x14ac:dyDescent="0.2">
      <c r="A251" s="570" t="s">
        <v>249</v>
      </c>
      <c r="B251" s="565"/>
      <c r="C251" s="566" t="s">
        <v>161</v>
      </c>
      <c r="D251" s="566" t="s">
        <v>161</v>
      </c>
      <c r="E251" s="566" t="s">
        <v>174</v>
      </c>
      <c r="F251" s="566"/>
      <c r="G251" s="566" t="s">
        <v>35</v>
      </c>
      <c r="H251" s="567" t="s">
        <v>36</v>
      </c>
      <c r="I251" s="566" t="s">
        <v>250</v>
      </c>
      <c r="J251" s="566" t="s">
        <v>37</v>
      </c>
      <c r="K251" s="566" t="s">
        <v>199</v>
      </c>
      <c r="L251" s="566" t="s">
        <v>120</v>
      </c>
      <c r="M251" s="568">
        <v>0</v>
      </c>
      <c r="N251" s="568">
        <v>0</v>
      </c>
      <c r="O251" s="568">
        <v>0</v>
      </c>
    </row>
    <row r="252" spans="1:15" s="563" customFormat="1" ht="33.75" customHeight="1" x14ac:dyDescent="0.2">
      <c r="A252" s="570" t="s">
        <v>249</v>
      </c>
      <c r="B252" s="565"/>
      <c r="C252" s="566" t="s">
        <v>161</v>
      </c>
      <c r="D252" s="566" t="s">
        <v>161</v>
      </c>
      <c r="E252" s="566" t="s">
        <v>174</v>
      </c>
      <c r="F252" s="566"/>
      <c r="G252" s="572" t="s">
        <v>779</v>
      </c>
      <c r="H252" s="573" t="s">
        <v>778</v>
      </c>
      <c r="I252" s="566" t="s">
        <v>250</v>
      </c>
      <c r="J252" s="566" t="s">
        <v>37</v>
      </c>
      <c r="K252" s="566" t="s">
        <v>199</v>
      </c>
      <c r="L252" s="566" t="s">
        <v>120</v>
      </c>
      <c r="M252" s="568">
        <v>0</v>
      </c>
      <c r="N252" s="568">
        <v>0</v>
      </c>
      <c r="O252" s="568">
        <v>0</v>
      </c>
    </row>
    <row r="253" spans="1:15" s="563" customFormat="1" ht="31.5" x14ac:dyDescent="0.2">
      <c r="A253" s="570" t="s">
        <v>175</v>
      </c>
      <c r="B253" s="565"/>
      <c r="C253" s="566" t="s">
        <v>161</v>
      </c>
      <c r="D253" s="566" t="s">
        <v>161</v>
      </c>
      <c r="E253" s="566" t="s">
        <v>176</v>
      </c>
      <c r="F253" s="566"/>
      <c r="G253" s="566" t="s">
        <v>14</v>
      </c>
      <c r="H253" s="567" t="s">
        <v>15</v>
      </c>
      <c r="I253" s="566" t="s">
        <v>23</v>
      </c>
      <c r="J253" s="566" t="s">
        <v>24</v>
      </c>
      <c r="K253" s="566" t="s">
        <v>199</v>
      </c>
      <c r="L253" s="566" t="s">
        <v>18</v>
      </c>
      <c r="M253" s="568">
        <v>39000</v>
      </c>
      <c r="N253" s="568">
        <v>39000</v>
      </c>
      <c r="O253" s="568">
        <v>39000</v>
      </c>
    </row>
    <row r="254" spans="1:15" s="563" customFormat="1" ht="31.5" x14ac:dyDescent="0.2">
      <c r="A254" s="570" t="s">
        <v>175</v>
      </c>
      <c r="B254" s="565"/>
      <c r="C254" s="566" t="s">
        <v>161</v>
      </c>
      <c r="D254" s="566" t="s">
        <v>161</v>
      </c>
      <c r="E254" s="566" t="s">
        <v>176</v>
      </c>
      <c r="F254" s="566"/>
      <c r="G254" s="566" t="s">
        <v>14</v>
      </c>
      <c r="H254" s="567" t="s">
        <v>15</v>
      </c>
      <c r="I254" s="566" t="s">
        <v>42</v>
      </c>
      <c r="J254" s="566" t="s">
        <v>24</v>
      </c>
      <c r="K254" s="566" t="s">
        <v>199</v>
      </c>
      <c r="L254" s="566" t="s">
        <v>18</v>
      </c>
      <c r="M254" s="568">
        <v>0</v>
      </c>
      <c r="N254" s="568">
        <v>0</v>
      </c>
      <c r="O254" s="568">
        <v>0</v>
      </c>
    </row>
    <row r="255" spans="1:15" s="563" customFormat="1" ht="31.5" x14ac:dyDescent="0.2">
      <c r="A255" s="570" t="s">
        <v>175</v>
      </c>
      <c r="B255" s="565"/>
      <c r="C255" s="566" t="s">
        <v>161</v>
      </c>
      <c r="D255" s="566" t="s">
        <v>161</v>
      </c>
      <c r="E255" s="566" t="s">
        <v>176</v>
      </c>
      <c r="F255" s="566"/>
      <c r="G255" s="566" t="s">
        <v>14</v>
      </c>
      <c r="H255" s="567" t="s">
        <v>15</v>
      </c>
      <c r="I255" s="566" t="s">
        <v>781</v>
      </c>
      <c r="J255" s="566" t="s">
        <v>24</v>
      </c>
      <c r="K255" s="566" t="s">
        <v>199</v>
      </c>
      <c r="L255" s="566" t="s">
        <v>18</v>
      </c>
      <c r="M255" s="568">
        <v>10355</v>
      </c>
      <c r="N255" s="568">
        <v>0</v>
      </c>
      <c r="O255" s="568">
        <v>0</v>
      </c>
    </row>
    <row r="256" spans="1:15" s="563" customFormat="1" ht="31.5" x14ac:dyDescent="0.2">
      <c r="A256" s="570" t="s">
        <v>175</v>
      </c>
      <c r="B256" s="565"/>
      <c r="C256" s="566" t="s">
        <v>161</v>
      </c>
      <c r="D256" s="566" t="s">
        <v>161</v>
      </c>
      <c r="E256" s="566" t="s">
        <v>176</v>
      </c>
      <c r="F256" s="566"/>
      <c r="G256" s="566" t="s">
        <v>14</v>
      </c>
      <c r="H256" s="567" t="s">
        <v>15</v>
      </c>
      <c r="I256" s="566" t="s">
        <v>780</v>
      </c>
      <c r="J256" s="566" t="s">
        <v>24</v>
      </c>
      <c r="K256" s="566" t="s">
        <v>199</v>
      </c>
      <c r="L256" s="566" t="s">
        <v>18</v>
      </c>
      <c r="M256" s="568">
        <v>0</v>
      </c>
      <c r="N256" s="568">
        <v>0</v>
      </c>
      <c r="O256" s="568">
        <v>0</v>
      </c>
    </row>
    <row r="257" spans="1:15" s="563" customFormat="1" ht="33.75" customHeight="1" x14ac:dyDescent="0.2">
      <c r="A257" s="570" t="s">
        <v>175</v>
      </c>
      <c r="B257" s="565"/>
      <c r="C257" s="566" t="s">
        <v>161</v>
      </c>
      <c r="D257" s="566" t="s">
        <v>161</v>
      </c>
      <c r="E257" s="566" t="s">
        <v>176</v>
      </c>
      <c r="F257" s="566"/>
      <c r="G257" s="566" t="s">
        <v>35</v>
      </c>
      <c r="H257" s="567" t="s">
        <v>36</v>
      </c>
      <c r="I257" s="566" t="s">
        <v>251</v>
      </c>
      <c r="J257" s="566" t="s">
        <v>37</v>
      </c>
      <c r="K257" s="566" t="s">
        <v>199</v>
      </c>
      <c r="L257" s="566" t="s">
        <v>121</v>
      </c>
      <c r="M257" s="568">
        <v>800000</v>
      </c>
      <c r="N257" s="568">
        <v>800000</v>
      </c>
      <c r="O257" s="568">
        <v>800000</v>
      </c>
    </row>
    <row r="258" spans="1:15" s="563" customFormat="1" ht="28.5" customHeight="1" x14ac:dyDescent="0.2">
      <c r="A258" s="570" t="s">
        <v>175</v>
      </c>
      <c r="B258" s="565"/>
      <c r="C258" s="566" t="s">
        <v>161</v>
      </c>
      <c r="D258" s="566" t="s">
        <v>161</v>
      </c>
      <c r="E258" s="566" t="s">
        <v>176</v>
      </c>
      <c r="F258" s="566"/>
      <c r="G258" s="566" t="s">
        <v>35</v>
      </c>
      <c r="H258" s="567" t="s">
        <v>36</v>
      </c>
      <c r="I258" s="566" t="s">
        <v>252</v>
      </c>
      <c r="J258" s="566" t="s">
        <v>37</v>
      </c>
      <c r="K258" s="566" t="s">
        <v>199</v>
      </c>
      <c r="L258" s="566" t="s">
        <v>120</v>
      </c>
      <c r="M258" s="568">
        <v>0</v>
      </c>
      <c r="N258" s="568">
        <v>0</v>
      </c>
      <c r="O258" s="568">
        <v>0</v>
      </c>
    </row>
    <row r="259" spans="1:15" s="563" customFormat="1" ht="28.5" customHeight="1" x14ac:dyDescent="0.2">
      <c r="A259" s="570" t="s">
        <v>175</v>
      </c>
      <c r="B259" s="565"/>
      <c r="C259" s="566" t="s">
        <v>161</v>
      </c>
      <c r="D259" s="566" t="s">
        <v>161</v>
      </c>
      <c r="E259" s="566" t="s">
        <v>176</v>
      </c>
      <c r="F259" s="566"/>
      <c r="G259" s="566" t="s">
        <v>35</v>
      </c>
      <c r="H259" s="567" t="s">
        <v>36</v>
      </c>
      <c r="I259" s="566" t="s">
        <v>253</v>
      </c>
      <c r="J259" s="566" t="s">
        <v>37</v>
      </c>
      <c r="K259" s="566" t="s">
        <v>199</v>
      </c>
      <c r="L259" s="566" t="s">
        <v>120</v>
      </c>
      <c r="M259" s="568">
        <v>0</v>
      </c>
      <c r="N259" s="568">
        <v>0</v>
      </c>
      <c r="O259" s="568">
        <v>0</v>
      </c>
    </row>
    <row r="260" spans="1:15" s="563" customFormat="1" ht="48" customHeight="1" x14ac:dyDescent="0.2">
      <c r="A260" s="570" t="s">
        <v>175</v>
      </c>
      <c r="B260" s="565"/>
      <c r="C260" s="566" t="s">
        <v>161</v>
      </c>
      <c r="D260" s="566" t="s">
        <v>161</v>
      </c>
      <c r="E260" s="566" t="s">
        <v>176</v>
      </c>
      <c r="F260" s="566"/>
      <c r="G260" s="572" t="s">
        <v>779</v>
      </c>
      <c r="H260" s="573" t="s">
        <v>778</v>
      </c>
      <c r="I260" s="566" t="s">
        <v>251</v>
      </c>
      <c r="J260" s="566" t="s">
        <v>37</v>
      </c>
      <c r="K260" s="566" t="s">
        <v>199</v>
      </c>
      <c r="L260" s="566" t="s">
        <v>121</v>
      </c>
      <c r="M260" s="568">
        <v>62346.96</v>
      </c>
      <c r="N260" s="568">
        <v>0</v>
      </c>
      <c r="O260" s="568">
        <v>0</v>
      </c>
    </row>
    <row r="261" spans="1:15" s="563" customFormat="1" ht="48.75" customHeight="1" x14ac:dyDescent="0.2">
      <c r="A261" s="570" t="s">
        <v>175</v>
      </c>
      <c r="B261" s="565"/>
      <c r="C261" s="566" t="s">
        <v>161</v>
      </c>
      <c r="D261" s="566" t="s">
        <v>161</v>
      </c>
      <c r="E261" s="566" t="s">
        <v>176</v>
      </c>
      <c r="F261" s="566"/>
      <c r="G261" s="572" t="s">
        <v>779</v>
      </c>
      <c r="H261" s="573" t="s">
        <v>778</v>
      </c>
      <c r="I261" s="566" t="s">
        <v>252</v>
      </c>
      <c r="J261" s="566" t="s">
        <v>37</v>
      </c>
      <c r="K261" s="566" t="s">
        <v>199</v>
      </c>
      <c r="L261" s="566" t="s">
        <v>120</v>
      </c>
      <c r="M261" s="568">
        <v>0</v>
      </c>
      <c r="N261" s="568">
        <v>0</v>
      </c>
      <c r="O261" s="568">
        <v>0</v>
      </c>
    </row>
    <row r="262" spans="1:15" s="563" customFormat="1" ht="41.25" customHeight="1" x14ac:dyDescent="0.2">
      <c r="A262" s="570" t="s">
        <v>175</v>
      </c>
      <c r="B262" s="565"/>
      <c r="C262" s="566" t="s">
        <v>161</v>
      </c>
      <c r="D262" s="566" t="s">
        <v>161</v>
      </c>
      <c r="E262" s="566" t="s">
        <v>176</v>
      </c>
      <c r="F262" s="566"/>
      <c r="G262" s="572" t="s">
        <v>779</v>
      </c>
      <c r="H262" s="573" t="s">
        <v>778</v>
      </c>
      <c r="I262" s="566" t="s">
        <v>253</v>
      </c>
      <c r="J262" s="566" t="s">
        <v>37</v>
      </c>
      <c r="K262" s="566" t="s">
        <v>199</v>
      </c>
      <c r="L262" s="566" t="s">
        <v>120</v>
      </c>
      <c r="M262" s="568">
        <v>0</v>
      </c>
      <c r="N262" s="568">
        <v>0</v>
      </c>
      <c r="O262" s="568">
        <v>0</v>
      </c>
    </row>
    <row r="263" spans="1:15" s="563" customFormat="1" ht="97.5" customHeight="1" x14ac:dyDescent="0.2">
      <c r="A263" s="570" t="s">
        <v>175</v>
      </c>
      <c r="B263" s="565"/>
      <c r="C263" s="566" t="s">
        <v>161</v>
      </c>
      <c r="D263" s="566" t="s">
        <v>161</v>
      </c>
      <c r="E263" s="566" t="s">
        <v>176</v>
      </c>
      <c r="F263" s="566"/>
      <c r="G263" s="566" t="s">
        <v>82</v>
      </c>
      <c r="H263" s="567" t="s">
        <v>83</v>
      </c>
      <c r="I263" s="566" t="s">
        <v>254</v>
      </c>
      <c r="J263" s="566" t="s">
        <v>72</v>
      </c>
      <c r="K263" s="566" t="s">
        <v>199</v>
      </c>
      <c r="L263" s="566" t="s">
        <v>177</v>
      </c>
      <c r="M263" s="568">
        <v>300000</v>
      </c>
      <c r="N263" s="568">
        <v>0</v>
      </c>
      <c r="O263" s="568">
        <v>0</v>
      </c>
    </row>
    <row r="264" spans="1:15" s="563" customFormat="1" ht="97.5" customHeight="1" x14ac:dyDescent="0.2">
      <c r="A264" s="570" t="s">
        <v>175</v>
      </c>
      <c r="B264" s="565"/>
      <c r="C264" s="566" t="s">
        <v>161</v>
      </c>
      <c r="D264" s="566" t="s">
        <v>161</v>
      </c>
      <c r="E264" s="566" t="s">
        <v>176</v>
      </c>
      <c r="F264" s="566"/>
      <c r="G264" s="566" t="s">
        <v>82</v>
      </c>
      <c r="H264" s="567" t="s">
        <v>83</v>
      </c>
      <c r="I264" s="566" t="s">
        <v>254</v>
      </c>
      <c r="J264" s="566" t="s">
        <v>72</v>
      </c>
      <c r="K264" s="566" t="s">
        <v>199</v>
      </c>
      <c r="L264" s="566" t="s">
        <v>198</v>
      </c>
      <c r="M264" s="568">
        <v>0</v>
      </c>
      <c r="N264" s="568">
        <v>0</v>
      </c>
      <c r="O264" s="568">
        <v>0</v>
      </c>
    </row>
    <row r="265" spans="1:15" s="563" customFormat="1" ht="64.5" customHeight="1" x14ac:dyDescent="0.2">
      <c r="A265" s="570" t="s">
        <v>175</v>
      </c>
      <c r="B265" s="565"/>
      <c r="C265" s="566" t="s">
        <v>161</v>
      </c>
      <c r="D265" s="566" t="s">
        <v>161</v>
      </c>
      <c r="E265" s="566" t="s">
        <v>176</v>
      </c>
      <c r="F265" s="566"/>
      <c r="G265" s="566" t="s">
        <v>785</v>
      </c>
      <c r="H265" s="567" t="s">
        <v>784</v>
      </c>
      <c r="I265" s="566" t="s">
        <v>254</v>
      </c>
      <c r="J265" s="566" t="s">
        <v>72</v>
      </c>
      <c r="K265" s="566" t="s">
        <v>199</v>
      </c>
      <c r="L265" s="566" t="s">
        <v>326</v>
      </c>
      <c r="M265" s="568">
        <v>0</v>
      </c>
      <c r="N265" s="568">
        <v>0</v>
      </c>
      <c r="O265" s="568">
        <v>0</v>
      </c>
    </row>
    <row r="266" spans="1:15" s="563" customFormat="1" ht="99.75" customHeight="1" x14ac:dyDescent="0.2">
      <c r="A266" s="570" t="s">
        <v>175</v>
      </c>
      <c r="B266" s="565"/>
      <c r="C266" s="566" t="s">
        <v>161</v>
      </c>
      <c r="D266" s="566" t="s">
        <v>161</v>
      </c>
      <c r="E266" s="566" t="s">
        <v>176</v>
      </c>
      <c r="F266" s="566"/>
      <c r="G266" s="566" t="s">
        <v>82</v>
      </c>
      <c r="H266" s="567" t="s">
        <v>83</v>
      </c>
      <c r="I266" s="566" t="s">
        <v>255</v>
      </c>
      <c r="J266" s="566" t="s">
        <v>72</v>
      </c>
      <c r="K266" s="566" t="s">
        <v>199</v>
      </c>
      <c r="L266" s="566" t="s">
        <v>120</v>
      </c>
      <c r="M266" s="568">
        <v>0</v>
      </c>
      <c r="N266" s="568">
        <v>0</v>
      </c>
      <c r="O266" s="568">
        <v>0</v>
      </c>
    </row>
    <row r="267" spans="1:15" s="563" customFormat="1" ht="108" customHeight="1" x14ac:dyDescent="0.2">
      <c r="A267" s="570" t="s">
        <v>175</v>
      </c>
      <c r="B267" s="565"/>
      <c r="C267" s="566" t="s">
        <v>161</v>
      </c>
      <c r="D267" s="566" t="s">
        <v>161</v>
      </c>
      <c r="E267" s="566" t="s">
        <v>176</v>
      </c>
      <c r="F267" s="566"/>
      <c r="G267" s="566" t="s">
        <v>80</v>
      </c>
      <c r="H267" s="567" t="s">
        <v>81</v>
      </c>
      <c r="I267" s="566" t="s">
        <v>786</v>
      </c>
      <c r="J267" s="566" t="s">
        <v>72</v>
      </c>
      <c r="K267" s="566" t="s">
        <v>199</v>
      </c>
      <c r="L267" s="566" t="s">
        <v>120</v>
      </c>
      <c r="M267" s="568">
        <v>0</v>
      </c>
      <c r="N267" s="568">
        <v>0</v>
      </c>
      <c r="O267" s="568">
        <v>0</v>
      </c>
    </row>
    <row r="268" spans="1:15" s="563" customFormat="1" ht="98.25" customHeight="1" x14ac:dyDescent="0.2">
      <c r="A268" s="570" t="s">
        <v>175</v>
      </c>
      <c r="B268" s="565"/>
      <c r="C268" s="566" t="s">
        <v>161</v>
      </c>
      <c r="D268" s="566" t="s">
        <v>161</v>
      </c>
      <c r="E268" s="566" t="s">
        <v>176</v>
      </c>
      <c r="F268" s="566"/>
      <c r="G268" s="566" t="s">
        <v>82</v>
      </c>
      <c r="H268" s="567" t="s">
        <v>83</v>
      </c>
      <c r="I268" s="566" t="s">
        <v>256</v>
      </c>
      <c r="J268" s="566" t="s">
        <v>72</v>
      </c>
      <c r="K268" s="566" t="s">
        <v>199</v>
      </c>
      <c r="L268" s="566" t="s">
        <v>198</v>
      </c>
      <c r="M268" s="568">
        <v>0</v>
      </c>
      <c r="N268" s="568">
        <v>0</v>
      </c>
      <c r="O268" s="568">
        <v>0</v>
      </c>
    </row>
    <row r="269" spans="1:15" s="563" customFormat="1" ht="103.5" customHeight="1" x14ac:dyDescent="0.2">
      <c r="A269" s="570" t="s">
        <v>175</v>
      </c>
      <c r="B269" s="565"/>
      <c r="C269" s="566" t="s">
        <v>161</v>
      </c>
      <c r="D269" s="566" t="s">
        <v>161</v>
      </c>
      <c r="E269" s="566" t="s">
        <v>176</v>
      </c>
      <c r="F269" s="566"/>
      <c r="G269" s="566" t="s">
        <v>82</v>
      </c>
      <c r="H269" s="567" t="s">
        <v>83</v>
      </c>
      <c r="I269" s="566" t="s">
        <v>257</v>
      </c>
      <c r="J269" s="566" t="s">
        <v>72</v>
      </c>
      <c r="K269" s="566" t="s">
        <v>199</v>
      </c>
      <c r="L269" s="566" t="s">
        <v>198</v>
      </c>
      <c r="M269" s="568">
        <v>0</v>
      </c>
      <c r="N269" s="568">
        <v>0</v>
      </c>
      <c r="O269" s="568">
        <v>0</v>
      </c>
    </row>
    <row r="270" spans="1:15" s="563" customFormat="1" ht="102.75" customHeight="1" x14ac:dyDescent="0.2">
      <c r="A270" s="570" t="s">
        <v>175</v>
      </c>
      <c r="B270" s="565"/>
      <c r="C270" s="566" t="s">
        <v>161</v>
      </c>
      <c r="D270" s="566" t="s">
        <v>161</v>
      </c>
      <c r="E270" s="566" t="s">
        <v>176</v>
      </c>
      <c r="F270" s="566"/>
      <c r="G270" s="566" t="s">
        <v>82</v>
      </c>
      <c r="H270" s="567" t="s">
        <v>83</v>
      </c>
      <c r="I270" s="566" t="s">
        <v>255</v>
      </c>
      <c r="J270" s="566" t="s">
        <v>72</v>
      </c>
      <c r="K270" s="566" t="s">
        <v>199</v>
      </c>
      <c r="L270" s="566" t="s">
        <v>198</v>
      </c>
      <c r="M270" s="568">
        <v>0</v>
      </c>
      <c r="N270" s="568">
        <v>0</v>
      </c>
      <c r="O270" s="568">
        <v>0</v>
      </c>
    </row>
    <row r="271" spans="1:15" s="563" customFormat="1" ht="63.75" customHeight="1" x14ac:dyDescent="0.2">
      <c r="A271" s="570" t="s">
        <v>175</v>
      </c>
      <c r="B271" s="565"/>
      <c r="C271" s="566" t="s">
        <v>161</v>
      </c>
      <c r="D271" s="566" t="s">
        <v>161</v>
      </c>
      <c r="E271" s="566" t="s">
        <v>176</v>
      </c>
      <c r="F271" s="566"/>
      <c r="G271" s="566" t="s">
        <v>785</v>
      </c>
      <c r="H271" s="567" t="s">
        <v>784</v>
      </c>
      <c r="I271" s="566" t="s">
        <v>783</v>
      </c>
      <c r="J271" s="566" t="s">
        <v>72</v>
      </c>
      <c r="K271" s="566" t="s">
        <v>199</v>
      </c>
      <c r="L271" s="566" t="s">
        <v>326</v>
      </c>
      <c r="M271" s="568">
        <v>0</v>
      </c>
      <c r="N271" s="568">
        <v>0</v>
      </c>
      <c r="O271" s="568">
        <v>0</v>
      </c>
    </row>
    <row r="272" spans="1:15" s="563" customFormat="1" ht="70.5" customHeight="1" x14ac:dyDescent="0.2">
      <c r="A272" s="570" t="s">
        <v>178</v>
      </c>
      <c r="B272" s="565"/>
      <c r="C272" s="566" t="s">
        <v>161</v>
      </c>
      <c r="D272" s="566" t="s">
        <v>161</v>
      </c>
      <c r="E272" s="566" t="s">
        <v>179</v>
      </c>
      <c r="F272" s="566"/>
      <c r="G272" s="566" t="s">
        <v>14</v>
      </c>
      <c r="H272" s="567" t="s">
        <v>15</v>
      </c>
      <c r="I272" s="566" t="s">
        <v>23</v>
      </c>
      <c r="J272" s="566" t="s">
        <v>24</v>
      </c>
      <c r="K272" s="566" t="s">
        <v>199</v>
      </c>
      <c r="L272" s="566" t="s">
        <v>18</v>
      </c>
      <c r="M272" s="568">
        <v>0</v>
      </c>
      <c r="N272" s="568">
        <v>0</v>
      </c>
      <c r="O272" s="568">
        <v>0</v>
      </c>
    </row>
    <row r="273" spans="1:15" s="563" customFormat="1" ht="72.75" customHeight="1" x14ac:dyDescent="0.2">
      <c r="A273" s="570" t="s">
        <v>178</v>
      </c>
      <c r="B273" s="565"/>
      <c r="C273" s="566" t="s">
        <v>161</v>
      </c>
      <c r="D273" s="566" t="s">
        <v>161</v>
      </c>
      <c r="E273" s="566" t="s">
        <v>179</v>
      </c>
      <c r="F273" s="566"/>
      <c r="G273" s="566" t="s">
        <v>14</v>
      </c>
      <c r="H273" s="567" t="s">
        <v>15</v>
      </c>
      <c r="I273" s="566" t="s">
        <v>781</v>
      </c>
      <c r="J273" s="566" t="s">
        <v>24</v>
      </c>
      <c r="K273" s="566" t="s">
        <v>199</v>
      </c>
      <c r="L273" s="566" t="s">
        <v>18</v>
      </c>
      <c r="M273" s="568">
        <v>0</v>
      </c>
      <c r="N273" s="568">
        <v>0</v>
      </c>
      <c r="O273" s="568">
        <v>0</v>
      </c>
    </row>
    <row r="274" spans="1:15" s="563" customFormat="1" ht="66.75" customHeight="1" x14ac:dyDescent="0.2">
      <c r="A274" s="570" t="s">
        <v>178</v>
      </c>
      <c r="B274" s="565"/>
      <c r="C274" s="566" t="s">
        <v>161</v>
      </c>
      <c r="D274" s="566" t="s">
        <v>161</v>
      </c>
      <c r="E274" s="566" t="s">
        <v>179</v>
      </c>
      <c r="F274" s="566"/>
      <c r="G274" s="566" t="s">
        <v>14</v>
      </c>
      <c r="H274" s="567" t="s">
        <v>15</v>
      </c>
      <c r="I274" s="566" t="s">
        <v>780</v>
      </c>
      <c r="J274" s="566" t="s">
        <v>24</v>
      </c>
      <c r="K274" s="566" t="s">
        <v>199</v>
      </c>
      <c r="L274" s="566" t="s">
        <v>18</v>
      </c>
      <c r="M274" s="568">
        <v>0</v>
      </c>
      <c r="N274" s="568">
        <v>0</v>
      </c>
      <c r="O274" s="568">
        <v>0</v>
      </c>
    </row>
    <row r="275" spans="1:15" s="563" customFormat="1" ht="66.75" customHeight="1" x14ac:dyDescent="0.2">
      <c r="A275" s="570" t="s">
        <v>178</v>
      </c>
      <c r="B275" s="565"/>
      <c r="C275" s="566" t="s">
        <v>161</v>
      </c>
      <c r="D275" s="566" t="s">
        <v>161</v>
      </c>
      <c r="E275" s="566" t="s">
        <v>179</v>
      </c>
      <c r="F275" s="566"/>
      <c r="G275" s="566" t="s">
        <v>35</v>
      </c>
      <c r="H275" s="567" t="s">
        <v>36</v>
      </c>
      <c r="I275" s="566" t="s">
        <v>258</v>
      </c>
      <c r="J275" s="566" t="s">
        <v>37</v>
      </c>
      <c r="K275" s="566" t="s">
        <v>199</v>
      </c>
      <c r="L275" s="566" t="s">
        <v>120</v>
      </c>
      <c r="M275" s="568">
        <v>0</v>
      </c>
      <c r="N275" s="568">
        <v>0</v>
      </c>
      <c r="O275" s="568">
        <v>0</v>
      </c>
    </row>
    <row r="276" spans="1:15" s="563" customFormat="1" ht="66.75" customHeight="1" x14ac:dyDescent="0.2">
      <c r="A276" s="570" t="s">
        <v>178</v>
      </c>
      <c r="B276" s="565"/>
      <c r="C276" s="566" t="s">
        <v>161</v>
      </c>
      <c r="D276" s="566" t="s">
        <v>161</v>
      </c>
      <c r="E276" s="566" t="s">
        <v>179</v>
      </c>
      <c r="F276" s="566"/>
      <c r="G276" s="572" t="s">
        <v>779</v>
      </c>
      <c r="H276" s="573" t="s">
        <v>778</v>
      </c>
      <c r="I276" s="566" t="s">
        <v>258</v>
      </c>
      <c r="J276" s="566" t="s">
        <v>37</v>
      </c>
      <c r="K276" s="566" t="s">
        <v>199</v>
      </c>
      <c r="L276" s="566" t="s">
        <v>120</v>
      </c>
      <c r="M276" s="568">
        <v>0</v>
      </c>
      <c r="N276" s="568">
        <v>0</v>
      </c>
      <c r="O276" s="568">
        <v>0</v>
      </c>
    </row>
    <row r="277" spans="1:15" s="563" customFormat="1" ht="96" customHeight="1" x14ac:dyDescent="0.2">
      <c r="A277" s="570" t="s">
        <v>178</v>
      </c>
      <c r="B277" s="565"/>
      <c r="C277" s="566" t="s">
        <v>161</v>
      </c>
      <c r="D277" s="566" t="s">
        <v>161</v>
      </c>
      <c r="E277" s="566" t="s">
        <v>179</v>
      </c>
      <c r="F277" s="566"/>
      <c r="G277" s="566" t="s">
        <v>88</v>
      </c>
      <c r="H277" s="567" t="s">
        <v>89</v>
      </c>
      <c r="I277" s="566" t="s">
        <v>259</v>
      </c>
      <c r="J277" s="566" t="s">
        <v>72</v>
      </c>
      <c r="K277" s="566" t="s">
        <v>199</v>
      </c>
      <c r="L277" s="566" t="s">
        <v>198</v>
      </c>
      <c r="M277" s="568">
        <v>0</v>
      </c>
      <c r="N277" s="568">
        <v>0</v>
      </c>
      <c r="O277" s="568">
        <v>0</v>
      </c>
    </row>
    <row r="278" spans="1:15" s="563" customFormat="1" ht="108" customHeight="1" x14ac:dyDescent="0.2">
      <c r="A278" s="570" t="s">
        <v>178</v>
      </c>
      <c r="B278" s="565"/>
      <c r="C278" s="566" t="s">
        <v>161</v>
      </c>
      <c r="D278" s="566" t="s">
        <v>161</v>
      </c>
      <c r="E278" s="566" t="s">
        <v>179</v>
      </c>
      <c r="F278" s="566"/>
      <c r="G278" s="566" t="s">
        <v>88</v>
      </c>
      <c r="H278" s="567" t="s">
        <v>89</v>
      </c>
      <c r="I278" s="566" t="s">
        <v>260</v>
      </c>
      <c r="J278" s="566" t="s">
        <v>72</v>
      </c>
      <c r="K278" s="566" t="s">
        <v>199</v>
      </c>
      <c r="L278" s="566" t="s">
        <v>198</v>
      </c>
      <c r="M278" s="568">
        <v>0</v>
      </c>
      <c r="N278" s="568">
        <v>0</v>
      </c>
      <c r="O278" s="568">
        <v>0</v>
      </c>
    </row>
    <row r="279" spans="1:15" s="563" customFormat="1" ht="31.5" x14ac:dyDescent="0.2">
      <c r="A279" s="570" t="s">
        <v>180</v>
      </c>
      <c r="B279" s="565"/>
      <c r="C279" s="566" t="s">
        <v>161</v>
      </c>
      <c r="D279" s="566" t="s">
        <v>161</v>
      </c>
      <c r="E279" s="566" t="s">
        <v>181</v>
      </c>
      <c r="F279" s="566"/>
      <c r="G279" s="566" t="s">
        <v>14</v>
      </c>
      <c r="H279" s="567" t="s">
        <v>15</v>
      </c>
      <c r="I279" s="566" t="s">
        <v>23</v>
      </c>
      <c r="J279" s="566" t="s">
        <v>24</v>
      </c>
      <c r="K279" s="566" t="s">
        <v>199</v>
      </c>
      <c r="L279" s="566" t="s">
        <v>18</v>
      </c>
      <c r="M279" s="568">
        <v>0</v>
      </c>
      <c r="N279" s="568">
        <v>0</v>
      </c>
      <c r="O279" s="568">
        <v>0</v>
      </c>
    </row>
    <row r="280" spans="1:15" s="563" customFormat="1" ht="31.5" x14ac:dyDescent="0.2">
      <c r="A280" s="570" t="s">
        <v>180</v>
      </c>
      <c r="B280" s="565"/>
      <c r="C280" s="566" t="s">
        <v>161</v>
      </c>
      <c r="D280" s="566" t="s">
        <v>161</v>
      </c>
      <c r="E280" s="566" t="s">
        <v>181</v>
      </c>
      <c r="F280" s="566"/>
      <c r="G280" s="566" t="s">
        <v>14</v>
      </c>
      <c r="H280" s="567" t="s">
        <v>15</v>
      </c>
      <c r="I280" s="566" t="s">
        <v>42</v>
      </c>
      <c r="J280" s="566" t="s">
        <v>24</v>
      </c>
      <c r="K280" s="566" t="s">
        <v>199</v>
      </c>
      <c r="L280" s="566" t="s">
        <v>18</v>
      </c>
      <c r="M280" s="568">
        <v>4047900</v>
      </c>
      <c r="N280" s="568">
        <v>4047900</v>
      </c>
      <c r="O280" s="568">
        <v>4047900</v>
      </c>
    </row>
    <row r="281" spans="1:15" s="563" customFormat="1" ht="31.5" x14ac:dyDescent="0.2">
      <c r="A281" s="567" t="s">
        <v>782</v>
      </c>
      <c r="B281" s="565"/>
      <c r="C281" s="566" t="s">
        <v>161</v>
      </c>
      <c r="D281" s="566" t="s">
        <v>161</v>
      </c>
      <c r="E281" s="566" t="s">
        <v>181</v>
      </c>
      <c r="F281" s="566"/>
      <c r="G281" s="566" t="s">
        <v>14</v>
      </c>
      <c r="H281" s="567" t="s">
        <v>15</v>
      </c>
      <c r="I281" s="566" t="s">
        <v>781</v>
      </c>
      <c r="J281" s="566" t="s">
        <v>24</v>
      </c>
      <c r="K281" s="566" t="s">
        <v>199</v>
      </c>
      <c r="L281" s="566" t="s">
        <v>18</v>
      </c>
      <c r="M281" s="568">
        <v>0</v>
      </c>
      <c r="N281" s="568">
        <v>0</v>
      </c>
      <c r="O281" s="568">
        <v>0</v>
      </c>
    </row>
    <row r="282" spans="1:15" s="563" customFormat="1" ht="31.5" x14ac:dyDescent="0.2">
      <c r="A282" s="567" t="s">
        <v>782</v>
      </c>
      <c r="B282" s="565"/>
      <c r="C282" s="566" t="s">
        <v>161</v>
      </c>
      <c r="D282" s="566" t="s">
        <v>161</v>
      </c>
      <c r="E282" s="566" t="s">
        <v>181</v>
      </c>
      <c r="F282" s="566"/>
      <c r="G282" s="566" t="s">
        <v>14</v>
      </c>
      <c r="H282" s="567" t="s">
        <v>15</v>
      </c>
      <c r="I282" s="566" t="s">
        <v>780</v>
      </c>
      <c r="J282" s="566" t="s">
        <v>24</v>
      </c>
      <c r="K282" s="566" t="s">
        <v>199</v>
      </c>
      <c r="L282" s="566" t="s">
        <v>18</v>
      </c>
      <c r="M282" s="568">
        <v>0</v>
      </c>
      <c r="N282" s="568">
        <v>0</v>
      </c>
      <c r="O282" s="568">
        <v>0</v>
      </c>
    </row>
    <row r="283" spans="1:15" s="563" customFormat="1" ht="31.5" customHeight="1" x14ac:dyDescent="0.2">
      <c r="A283" s="570" t="s">
        <v>261</v>
      </c>
      <c r="B283" s="565"/>
      <c r="C283" s="566" t="s">
        <v>161</v>
      </c>
      <c r="D283" s="566" t="s">
        <v>161</v>
      </c>
      <c r="E283" s="566" t="s">
        <v>181</v>
      </c>
      <c r="F283" s="566"/>
      <c r="G283" s="566" t="s">
        <v>35</v>
      </c>
      <c r="H283" s="567" t="s">
        <v>36</v>
      </c>
      <c r="I283" s="566" t="s">
        <v>262</v>
      </c>
      <c r="J283" s="566" t="s">
        <v>37</v>
      </c>
      <c r="K283" s="566" t="s">
        <v>199</v>
      </c>
      <c r="L283" s="566" t="s">
        <v>120</v>
      </c>
      <c r="M283" s="568">
        <v>5813826.3200000003</v>
      </c>
      <c r="N283" s="568">
        <v>5862526.3200000003</v>
      </c>
      <c r="O283" s="568">
        <v>5875826.3200000003</v>
      </c>
    </row>
    <row r="284" spans="1:15" s="563" customFormat="1" ht="39.75" customHeight="1" x14ac:dyDescent="0.2">
      <c r="A284" s="570" t="s">
        <v>261</v>
      </c>
      <c r="B284" s="565"/>
      <c r="C284" s="566" t="s">
        <v>161</v>
      </c>
      <c r="D284" s="566" t="s">
        <v>161</v>
      </c>
      <c r="E284" s="566" t="s">
        <v>181</v>
      </c>
      <c r="F284" s="566"/>
      <c r="G284" s="572" t="s">
        <v>779</v>
      </c>
      <c r="H284" s="573" t="s">
        <v>778</v>
      </c>
      <c r="I284" s="566" t="s">
        <v>262</v>
      </c>
      <c r="J284" s="566" t="s">
        <v>37</v>
      </c>
      <c r="K284" s="566" t="s">
        <v>199</v>
      </c>
      <c r="L284" s="566" t="s">
        <v>120</v>
      </c>
      <c r="M284" s="568">
        <v>0</v>
      </c>
      <c r="N284" s="568">
        <v>0</v>
      </c>
      <c r="O284" s="568">
        <v>0</v>
      </c>
    </row>
    <row r="285" spans="1:15" s="563" customFormat="1" ht="111" customHeight="1" x14ac:dyDescent="0.2">
      <c r="A285" s="570" t="s">
        <v>261</v>
      </c>
      <c r="B285" s="565"/>
      <c r="C285" s="566" t="s">
        <v>161</v>
      </c>
      <c r="D285" s="566" t="s">
        <v>161</v>
      </c>
      <c r="E285" s="566" t="s">
        <v>181</v>
      </c>
      <c r="F285" s="566"/>
      <c r="G285" s="566" t="s">
        <v>78</v>
      </c>
      <c r="H285" s="567" t="s">
        <v>79</v>
      </c>
      <c r="I285" s="566" t="s">
        <v>263</v>
      </c>
      <c r="J285" s="566" t="s">
        <v>72</v>
      </c>
      <c r="K285" s="566" t="s">
        <v>199</v>
      </c>
      <c r="L285" s="566" t="s">
        <v>120</v>
      </c>
      <c r="M285" s="568">
        <v>0</v>
      </c>
      <c r="N285" s="568">
        <v>0</v>
      </c>
      <c r="O285" s="568">
        <v>0</v>
      </c>
    </row>
    <row r="286" spans="1:15" s="563" customFormat="1" ht="31.5" x14ac:dyDescent="0.2">
      <c r="A286" s="570" t="s">
        <v>182</v>
      </c>
      <c r="B286" s="565"/>
      <c r="C286" s="566" t="s">
        <v>161</v>
      </c>
      <c r="D286" s="566" t="s">
        <v>161</v>
      </c>
      <c r="E286" s="566" t="s">
        <v>183</v>
      </c>
      <c r="F286" s="566"/>
      <c r="G286" s="566" t="s">
        <v>14</v>
      </c>
      <c r="H286" s="567" t="s">
        <v>15</v>
      </c>
      <c r="I286" s="566" t="s">
        <v>23</v>
      </c>
      <c r="J286" s="566" t="s">
        <v>24</v>
      </c>
      <c r="K286" s="566" t="s">
        <v>199</v>
      </c>
      <c r="L286" s="566" t="s">
        <v>18</v>
      </c>
      <c r="M286" s="568">
        <v>0</v>
      </c>
      <c r="N286" s="568">
        <v>0</v>
      </c>
      <c r="O286" s="568">
        <v>0</v>
      </c>
    </row>
    <row r="287" spans="1:15" s="563" customFormat="1" ht="31.5" x14ac:dyDescent="0.2">
      <c r="A287" s="570" t="s">
        <v>182</v>
      </c>
      <c r="B287" s="565"/>
      <c r="C287" s="566" t="s">
        <v>161</v>
      </c>
      <c r="D287" s="566" t="s">
        <v>161</v>
      </c>
      <c r="E287" s="566" t="s">
        <v>183</v>
      </c>
      <c r="F287" s="566"/>
      <c r="G287" s="566" t="s">
        <v>14</v>
      </c>
      <c r="H287" s="567" t="s">
        <v>15</v>
      </c>
      <c r="I287" s="566" t="s">
        <v>781</v>
      </c>
      <c r="J287" s="566" t="s">
        <v>24</v>
      </c>
      <c r="K287" s="566" t="s">
        <v>199</v>
      </c>
      <c r="L287" s="566" t="s">
        <v>18</v>
      </c>
      <c r="M287" s="568">
        <v>0</v>
      </c>
      <c r="N287" s="568">
        <v>0</v>
      </c>
      <c r="O287" s="568">
        <v>0</v>
      </c>
    </row>
    <row r="288" spans="1:15" s="563" customFormat="1" ht="31.5" x14ac:dyDescent="0.2">
      <c r="A288" s="570" t="s">
        <v>182</v>
      </c>
      <c r="B288" s="565"/>
      <c r="C288" s="566" t="s">
        <v>161</v>
      </c>
      <c r="D288" s="566" t="s">
        <v>161</v>
      </c>
      <c r="E288" s="566" t="s">
        <v>183</v>
      </c>
      <c r="F288" s="566"/>
      <c r="G288" s="566" t="s">
        <v>14</v>
      </c>
      <c r="H288" s="567" t="s">
        <v>15</v>
      </c>
      <c r="I288" s="566" t="s">
        <v>780</v>
      </c>
      <c r="J288" s="566" t="s">
        <v>24</v>
      </c>
      <c r="K288" s="566" t="s">
        <v>199</v>
      </c>
      <c r="L288" s="566" t="s">
        <v>18</v>
      </c>
      <c r="M288" s="568">
        <v>0</v>
      </c>
      <c r="N288" s="568">
        <v>0</v>
      </c>
      <c r="O288" s="568">
        <v>0</v>
      </c>
    </row>
    <row r="289" spans="1:15" s="563" customFormat="1" ht="31.5" x14ac:dyDescent="0.2">
      <c r="A289" s="570" t="s">
        <v>184</v>
      </c>
      <c r="B289" s="565"/>
      <c r="C289" s="566" t="s">
        <v>161</v>
      </c>
      <c r="D289" s="566" t="s">
        <v>161</v>
      </c>
      <c r="E289" s="566" t="s">
        <v>185</v>
      </c>
      <c r="F289" s="566"/>
      <c r="G289" s="566" t="s">
        <v>14</v>
      </c>
      <c r="H289" s="567" t="s">
        <v>15</v>
      </c>
      <c r="I289" s="566" t="s">
        <v>23</v>
      </c>
      <c r="J289" s="566" t="s">
        <v>24</v>
      </c>
      <c r="K289" s="566" t="s">
        <v>199</v>
      </c>
      <c r="L289" s="566" t="s">
        <v>18</v>
      </c>
      <c r="M289" s="568">
        <v>50000</v>
      </c>
      <c r="N289" s="568">
        <v>50000</v>
      </c>
      <c r="O289" s="568">
        <v>50000</v>
      </c>
    </row>
    <row r="290" spans="1:15" s="563" customFormat="1" ht="31.5" x14ac:dyDescent="0.2">
      <c r="A290" s="570" t="s">
        <v>184</v>
      </c>
      <c r="B290" s="565"/>
      <c r="C290" s="566" t="s">
        <v>161</v>
      </c>
      <c r="D290" s="566" t="s">
        <v>161</v>
      </c>
      <c r="E290" s="566" t="s">
        <v>185</v>
      </c>
      <c r="F290" s="566"/>
      <c r="G290" s="566" t="s">
        <v>14</v>
      </c>
      <c r="H290" s="567" t="s">
        <v>15</v>
      </c>
      <c r="I290" s="566" t="s">
        <v>781</v>
      </c>
      <c r="J290" s="566" t="s">
        <v>24</v>
      </c>
      <c r="K290" s="566" t="s">
        <v>199</v>
      </c>
      <c r="L290" s="566" t="s">
        <v>18</v>
      </c>
      <c r="M290" s="568">
        <v>0</v>
      </c>
      <c r="N290" s="568">
        <v>0</v>
      </c>
      <c r="O290" s="568">
        <v>0</v>
      </c>
    </row>
    <row r="291" spans="1:15" s="563" customFormat="1" ht="31.5" x14ac:dyDescent="0.2">
      <c r="A291" s="570" t="s">
        <v>184</v>
      </c>
      <c r="B291" s="565"/>
      <c r="C291" s="566" t="s">
        <v>161</v>
      </c>
      <c r="D291" s="566" t="s">
        <v>161</v>
      </c>
      <c r="E291" s="566" t="s">
        <v>185</v>
      </c>
      <c r="F291" s="566"/>
      <c r="G291" s="566" t="s">
        <v>14</v>
      </c>
      <c r="H291" s="567" t="s">
        <v>15</v>
      </c>
      <c r="I291" s="566" t="s">
        <v>780</v>
      </c>
      <c r="J291" s="566" t="s">
        <v>24</v>
      </c>
      <c r="K291" s="566" t="s">
        <v>199</v>
      </c>
      <c r="L291" s="566" t="s">
        <v>18</v>
      </c>
      <c r="M291" s="568">
        <v>0</v>
      </c>
      <c r="N291" s="568">
        <v>0</v>
      </c>
      <c r="O291" s="568">
        <v>0</v>
      </c>
    </row>
    <row r="292" spans="1:15" s="563" customFormat="1" ht="42.6" customHeight="1" x14ac:dyDescent="0.2">
      <c r="A292" s="570" t="s">
        <v>184</v>
      </c>
      <c r="B292" s="565"/>
      <c r="C292" s="566" t="s">
        <v>161</v>
      </c>
      <c r="D292" s="566" t="s">
        <v>161</v>
      </c>
      <c r="E292" s="566" t="s">
        <v>185</v>
      </c>
      <c r="F292" s="566"/>
      <c r="G292" s="566" t="s">
        <v>35</v>
      </c>
      <c r="H292" s="567" t="s">
        <v>36</v>
      </c>
      <c r="I292" s="566" t="s">
        <v>264</v>
      </c>
      <c r="J292" s="566" t="s">
        <v>37</v>
      </c>
      <c r="K292" s="566" t="s">
        <v>199</v>
      </c>
      <c r="L292" s="566" t="s">
        <v>120</v>
      </c>
      <c r="M292" s="568">
        <v>0</v>
      </c>
      <c r="N292" s="568">
        <v>0</v>
      </c>
      <c r="O292" s="568">
        <v>0</v>
      </c>
    </row>
    <row r="293" spans="1:15" s="563" customFormat="1" ht="42.6" customHeight="1" x14ac:dyDescent="0.2">
      <c r="A293" s="570" t="s">
        <v>184</v>
      </c>
      <c r="B293" s="565"/>
      <c r="C293" s="566" t="s">
        <v>161</v>
      </c>
      <c r="D293" s="566" t="s">
        <v>161</v>
      </c>
      <c r="E293" s="566" t="s">
        <v>185</v>
      </c>
      <c r="F293" s="566"/>
      <c r="G293" s="566" t="s">
        <v>35</v>
      </c>
      <c r="H293" s="567" t="s">
        <v>36</v>
      </c>
      <c r="I293" s="566" t="s">
        <v>264</v>
      </c>
      <c r="J293" s="566" t="s">
        <v>37</v>
      </c>
      <c r="K293" s="566" t="s">
        <v>199</v>
      </c>
      <c r="L293" s="566" t="s">
        <v>120</v>
      </c>
      <c r="M293" s="568">
        <v>0</v>
      </c>
      <c r="N293" s="568">
        <v>0</v>
      </c>
      <c r="O293" s="568">
        <v>0</v>
      </c>
    </row>
    <row r="294" spans="1:15" s="563" customFormat="1" ht="42.6" customHeight="1" x14ac:dyDescent="0.2">
      <c r="A294" s="570" t="s">
        <v>184</v>
      </c>
      <c r="B294" s="565"/>
      <c r="C294" s="566" t="s">
        <v>161</v>
      </c>
      <c r="D294" s="566" t="s">
        <v>161</v>
      </c>
      <c r="E294" s="566" t="s">
        <v>185</v>
      </c>
      <c r="F294" s="566"/>
      <c r="G294" s="572" t="s">
        <v>779</v>
      </c>
      <c r="H294" s="573" t="s">
        <v>778</v>
      </c>
      <c r="I294" s="566" t="s">
        <v>264</v>
      </c>
      <c r="J294" s="566" t="s">
        <v>37</v>
      </c>
      <c r="K294" s="566" t="s">
        <v>199</v>
      </c>
      <c r="L294" s="566" t="s">
        <v>120</v>
      </c>
      <c r="M294" s="568">
        <v>0</v>
      </c>
      <c r="N294" s="568">
        <v>0</v>
      </c>
      <c r="O294" s="568">
        <v>0</v>
      </c>
    </row>
    <row r="295" spans="1:15" s="563" customFormat="1" ht="42.6" customHeight="1" x14ac:dyDescent="0.2">
      <c r="A295" s="570" t="s">
        <v>184</v>
      </c>
      <c r="B295" s="565"/>
      <c r="C295" s="566" t="s">
        <v>161</v>
      </c>
      <c r="D295" s="566" t="s">
        <v>161</v>
      </c>
      <c r="E295" s="566" t="s">
        <v>185</v>
      </c>
      <c r="F295" s="566"/>
      <c r="G295" s="572" t="s">
        <v>779</v>
      </c>
      <c r="H295" s="573" t="s">
        <v>778</v>
      </c>
      <c r="I295" s="566" t="s">
        <v>264</v>
      </c>
      <c r="J295" s="566" t="s">
        <v>37</v>
      </c>
      <c r="K295" s="566" t="s">
        <v>199</v>
      </c>
      <c r="L295" s="566" t="s">
        <v>120</v>
      </c>
      <c r="M295" s="568">
        <v>0</v>
      </c>
      <c r="N295" s="568">
        <v>0</v>
      </c>
      <c r="O295" s="568">
        <v>0</v>
      </c>
    </row>
    <row r="296" spans="1:15" s="563" customFormat="1" ht="31.5" x14ac:dyDescent="0.2">
      <c r="A296" s="570" t="s">
        <v>186</v>
      </c>
      <c r="B296" s="565"/>
      <c r="C296" s="566" t="s">
        <v>161</v>
      </c>
      <c r="D296" s="566" t="s">
        <v>161</v>
      </c>
      <c r="E296" s="566" t="s">
        <v>187</v>
      </c>
      <c r="F296" s="566"/>
      <c r="G296" s="566" t="s">
        <v>14</v>
      </c>
      <c r="H296" s="567" t="s">
        <v>15</v>
      </c>
      <c r="I296" s="566" t="s">
        <v>23</v>
      </c>
      <c r="J296" s="566" t="s">
        <v>24</v>
      </c>
      <c r="K296" s="566" t="s">
        <v>199</v>
      </c>
      <c r="L296" s="566" t="s">
        <v>18</v>
      </c>
      <c r="M296" s="568">
        <v>0</v>
      </c>
      <c r="N296" s="568">
        <v>0</v>
      </c>
      <c r="O296" s="568">
        <v>0</v>
      </c>
    </row>
    <row r="297" spans="1:15" s="563" customFormat="1" ht="31.5" x14ac:dyDescent="0.2">
      <c r="A297" s="570" t="s">
        <v>186</v>
      </c>
      <c r="B297" s="565"/>
      <c r="C297" s="566" t="s">
        <v>161</v>
      </c>
      <c r="D297" s="566" t="s">
        <v>161</v>
      </c>
      <c r="E297" s="566" t="s">
        <v>187</v>
      </c>
      <c r="F297" s="566"/>
      <c r="G297" s="566" t="s">
        <v>14</v>
      </c>
      <c r="H297" s="567" t="s">
        <v>15</v>
      </c>
      <c r="I297" s="566" t="s">
        <v>42</v>
      </c>
      <c r="J297" s="566" t="s">
        <v>24</v>
      </c>
      <c r="K297" s="566" t="s">
        <v>199</v>
      </c>
      <c r="L297" s="566" t="s">
        <v>18</v>
      </c>
      <c r="M297" s="568">
        <v>0</v>
      </c>
      <c r="N297" s="568">
        <v>0</v>
      </c>
      <c r="O297" s="568">
        <v>0</v>
      </c>
    </row>
    <row r="298" spans="1:15" s="563" customFormat="1" ht="28.5" customHeight="1" x14ac:dyDescent="0.2">
      <c r="A298" s="570" t="s">
        <v>186</v>
      </c>
      <c r="B298" s="565"/>
      <c r="C298" s="566" t="s">
        <v>161</v>
      </c>
      <c r="D298" s="566" t="s">
        <v>161</v>
      </c>
      <c r="E298" s="566" t="s">
        <v>187</v>
      </c>
      <c r="F298" s="566"/>
      <c r="G298" s="566" t="s">
        <v>14</v>
      </c>
      <c r="H298" s="567" t="s">
        <v>15</v>
      </c>
      <c r="I298" s="566" t="s">
        <v>781</v>
      </c>
      <c r="J298" s="566" t="s">
        <v>24</v>
      </c>
      <c r="K298" s="566" t="s">
        <v>199</v>
      </c>
      <c r="L298" s="566" t="s">
        <v>18</v>
      </c>
      <c r="M298" s="568">
        <v>20000</v>
      </c>
      <c r="N298" s="568">
        <v>0</v>
      </c>
      <c r="O298" s="568">
        <v>0</v>
      </c>
    </row>
    <row r="299" spans="1:15" s="563" customFormat="1" ht="28.5" customHeight="1" x14ac:dyDescent="0.2">
      <c r="A299" s="570" t="s">
        <v>186</v>
      </c>
      <c r="B299" s="565"/>
      <c r="C299" s="566" t="s">
        <v>161</v>
      </c>
      <c r="D299" s="566" t="s">
        <v>161</v>
      </c>
      <c r="E299" s="566" t="s">
        <v>187</v>
      </c>
      <c r="F299" s="566"/>
      <c r="G299" s="566" t="s">
        <v>14</v>
      </c>
      <c r="H299" s="567" t="s">
        <v>15</v>
      </c>
      <c r="I299" s="566" t="s">
        <v>780</v>
      </c>
      <c r="J299" s="566" t="s">
        <v>24</v>
      </c>
      <c r="K299" s="566" t="s">
        <v>199</v>
      </c>
      <c r="L299" s="566" t="s">
        <v>18</v>
      </c>
      <c r="M299" s="568">
        <v>0</v>
      </c>
      <c r="N299" s="568">
        <v>0</v>
      </c>
      <c r="O299" s="568">
        <v>0</v>
      </c>
    </row>
    <row r="300" spans="1:15" s="563" customFormat="1" ht="40.5" customHeight="1" x14ac:dyDescent="0.2">
      <c r="A300" s="570" t="s">
        <v>186</v>
      </c>
      <c r="B300" s="565"/>
      <c r="C300" s="566" t="s">
        <v>161</v>
      </c>
      <c r="D300" s="566" t="s">
        <v>161</v>
      </c>
      <c r="E300" s="566" t="s">
        <v>187</v>
      </c>
      <c r="F300" s="566"/>
      <c r="G300" s="566" t="s">
        <v>35</v>
      </c>
      <c r="H300" s="567" t="s">
        <v>36</v>
      </c>
      <c r="I300" s="566" t="s">
        <v>265</v>
      </c>
      <c r="J300" s="566" t="s">
        <v>37</v>
      </c>
      <c r="K300" s="566" t="s">
        <v>199</v>
      </c>
      <c r="L300" s="566" t="s">
        <v>120</v>
      </c>
      <c r="M300" s="568">
        <v>0</v>
      </c>
      <c r="N300" s="568">
        <v>0</v>
      </c>
      <c r="O300" s="568">
        <v>0</v>
      </c>
    </row>
    <row r="301" spans="1:15" s="563" customFormat="1" ht="28.5" customHeight="1" x14ac:dyDescent="0.2">
      <c r="A301" s="570" t="s">
        <v>186</v>
      </c>
      <c r="B301" s="565"/>
      <c r="C301" s="566" t="s">
        <v>161</v>
      </c>
      <c r="D301" s="566" t="s">
        <v>161</v>
      </c>
      <c r="E301" s="566" t="s">
        <v>187</v>
      </c>
      <c r="F301" s="566"/>
      <c r="G301" s="566" t="s">
        <v>35</v>
      </c>
      <c r="H301" s="567" t="s">
        <v>36</v>
      </c>
      <c r="I301" s="566" t="s">
        <v>266</v>
      </c>
      <c r="J301" s="566" t="s">
        <v>37</v>
      </c>
      <c r="K301" s="566" t="s">
        <v>199</v>
      </c>
      <c r="L301" s="566" t="s">
        <v>121</v>
      </c>
      <c r="M301" s="568">
        <v>0</v>
      </c>
      <c r="N301" s="568">
        <v>0</v>
      </c>
      <c r="O301" s="568">
        <v>0</v>
      </c>
    </row>
    <row r="302" spans="1:15" s="563" customFormat="1" ht="46.5" customHeight="1" x14ac:dyDescent="0.2">
      <c r="A302" s="570" t="s">
        <v>186</v>
      </c>
      <c r="B302" s="565"/>
      <c r="C302" s="566" t="s">
        <v>161</v>
      </c>
      <c r="D302" s="566" t="s">
        <v>161</v>
      </c>
      <c r="E302" s="566" t="s">
        <v>187</v>
      </c>
      <c r="F302" s="566"/>
      <c r="G302" s="572" t="s">
        <v>779</v>
      </c>
      <c r="H302" s="573" t="s">
        <v>778</v>
      </c>
      <c r="I302" s="566" t="s">
        <v>265</v>
      </c>
      <c r="J302" s="566" t="s">
        <v>37</v>
      </c>
      <c r="K302" s="566" t="s">
        <v>199</v>
      </c>
      <c r="L302" s="566" t="s">
        <v>120</v>
      </c>
      <c r="M302" s="568">
        <v>0</v>
      </c>
      <c r="N302" s="568">
        <v>0</v>
      </c>
      <c r="O302" s="568">
        <v>0</v>
      </c>
    </row>
    <row r="303" spans="1:15" s="563" customFormat="1" ht="36.75" customHeight="1" x14ac:dyDescent="0.2">
      <c r="A303" s="570" t="s">
        <v>186</v>
      </c>
      <c r="B303" s="565"/>
      <c r="C303" s="566" t="s">
        <v>161</v>
      </c>
      <c r="D303" s="566" t="s">
        <v>161</v>
      </c>
      <c r="E303" s="566" t="s">
        <v>187</v>
      </c>
      <c r="F303" s="566"/>
      <c r="G303" s="572" t="s">
        <v>779</v>
      </c>
      <c r="H303" s="573" t="s">
        <v>778</v>
      </c>
      <c r="I303" s="566" t="s">
        <v>266</v>
      </c>
      <c r="J303" s="566" t="s">
        <v>37</v>
      </c>
      <c r="K303" s="566" t="s">
        <v>199</v>
      </c>
      <c r="L303" s="566" t="s">
        <v>121</v>
      </c>
      <c r="M303" s="568">
        <v>0</v>
      </c>
      <c r="N303" s="568">
        <v>0</v>
      </c>
      <c r="O303" s="568">
        <v>0</v>
      </c>
    </row>
    <row r="304" spans="1:15" s="563" customFormat="1" ht="111" customHeight="1" x14ac:dyDescent="0.2">
      <c r="A304" s="570" t="s">
        <v>186</v>
      </c>
      <c r="B304" s="565"/>
      <c r="C304" s="566" t="s">
        <v>161</v>
      </c>
      <c r="D304" s="566" t="s">
        <v>161</v>
      </c>
      <c r="E304" s="566" t="s">
        <v>187</v>
      </c>
      <c r="F304" s="566"/>
      <c r="G304" s="566" t="s">
        <v>88</v>
      </c>
      <c r="H304" s="567" t="s">
        <v>89</v>
      </c>
      <c r="I304" s="566" t="s">
        <v>267</v>
      </c>
      <c r="J304" s="566" t="s">
        <v>72</v>
      </c>
      <c r="K304" s="566" t="s">
        <v>199</v>
      </c>
      <c r="L304" s="566" t="s">
        <v>198</v>
      </c>
      <c r="M304" s="568">
        <v>0</v>
      </c>
      <c r="N304" s="568">
        <v>0</v>
      </c>
      <c r="O304" s="568">
        <v>0</v>
      </c>
    </row>
    <row r="305" spans="1:15" s="563" customFormat="1" ht="107.25" customHeight="1" x14ac:dyDescent="0.2">
      <c r="A305" s="570" t="s">
        <v>186</v>
      </c>
      <c r="B305" s="565"/>
      <c r="C305" s="566" t="s">
        <v>161</v>
      </c>
      <c r="D305" s="566" t="s">
        <v>161</v>
      </c>
      <c r="E305" s="566" t="s">
        <v>187</v>
      </c>
      <c r="F305" s="566"/>
      <c r="G305" s="566" t="s">
        <v>88</v>
      </c>
      <c r="H305" s="567" t="s">
        <v>89</v>
      </c>
      <c r="I305" s="566" t="s">
        <v>268</v>
      </c>
      <c r="J305" s="566" t="s">
        <v>72</v>
      </c>
      <c r="K305" s="566" t="s">
        <v>199</v>
      </c>
      <c r="L305" s="566" t="s">
        <v>198</v>
      </c>
      <c r="M305" s="568">
        <v>0</v>
      </c>
      <c r="N305" s="568">
        <v>0</v>
      </c>
      <c r="O305" s="568">
        <v>0</v>
      </c>
    </row>
    <row r="306" spans="1:15" s="563" customFormat="1" ht="42.75" customHeight="1" x14ac:dyDescent="0.2">
      <c r="A306" s="570" t="s">
        <v>188</v>
      </c>
      <c r="B306" s="565"/>
      <c r="C306" s="566" t="s">
        <v>161</v>
      </c>
      <c r="D306" s="566" t="s">
        <v>161</v>
      </c>
      <c r="E306" s="566" t="s">
        <v>189</v>
      </c>
      <c r="F306" s="566"/>
      <c r="G306" s="566" t="s">
        <v>14</v>
      </c>
      <c r="H306" s="567" t="s">
        <v>15</v>
      </c>
      <c r="I306" s="566" t="s">
        <v>23</v>
      </c>
      <c r="J306" s="566" t="s">
        <v>24</v>
      </c>
      <c r="K306" s="566" t="s">
        <v>199</v>
      </c>
      <c r="L306" s="566" t="s">
        <v>18</v>
      </c>
      <c r="M306" s="568">
        <f>110000+289.51+258.75</f>
        <v>110548.26</v>
      </c>
      <c r="N306" s="568">
        <v>110000</v>
      </c>
      <c r="O306" s="568">
        <v>110000</v>
      </c>
    </row>
    <row r="307" spans="1:15" s="563" customFormat="1" ht="38.25" customHeight="1" x14ac:dyDescent="0.2">
      <c r="A307" s="570" t="s">
        <v>188</v>
      </c>
      <c r="B307" s="565"/>
      <c r="C307" s="566" t="s">
        <v>161</v>
      </c>
      <c r="D307" s="566" t="s">
        <v>161</v>
      </c>
      <c r="E307" s="566" t="s">
        <v>189</v>
      </c>
      <c r="F307" s="566"/>
      <c r="G307" s="566" t="s">
        <v>14</v>
      </c>
      <c r="H307" s="567" t="s">
        <v>15</v>
      </c>
      <c r="I307" s="566" t="s">
        <v>42</v>
      </c>
      <c r="J307" s="566" t="s">
        <v>24</v>
      </c>
      <c r="K307" s="566" t="s">
        <v>199</v>
      </c>
      <c r="L307" s="566" t="s">
        <v>18</v>
      </c>
      <c r="M307" s="568">
        <v>0</v>
      </c>
      <c r="N307" s="568">
        <v>0</v>
      </c>
      <c r="O307" s="568">
        <v>0</v>
      </c>
    </row>
    <row r="308" spans="1:15" s="563" customFormat="1" ht="38.25" customHeight="1" x14ac:dyDescent="0.2">
      <c r="A308" s="570" t="s">
        <v>188</v>
      </c>
      <c r="B308" s="565"/>
      <c r="C308" s="566" t="s">
        <v>161</v>
      </c>
      <c r="D308" s="566" t="s">
        <v>161</v>
      </c>
      <c r="E308" s="566" t="s">
        <v>189</v>
      </c>
      <c r="F308" s="566"/>
      <c r="G308" s="566" t="s">
        <v>14</v>
      </c>
      <c r="H308" s="567" t="s">
        <v>15</v>
      </c>
      <c r="I308" s="566" t="s">
        <v>781</v>
      </c>
      <c r="J308" s="566" t="s">
        <v>24</v>
      </c>
      <c r="K308" s="566" t="s">
        <v>199</v>
      </c>
      <c r="L308" s="566" t="s">
        <v>18</v>
      </c>
      <c r="M308" s="568">
        <v>148118.85</v>
      </c>
      <c r="N308" s="568">
        <v>0</v>
      </c>
      <c r="O308" s="568">
        <v>0</v>
      </c>
    </row>
    <row r="309" spans="1:15" s="563" customFormat="1" ht="45.75" customHeight="1" x14ac:dyDescent="0.2">
      <c r="A309" s="570" t="s">
        <v>188</v>
      </c>
      <c r="B309" s="565"/>
      <c r="C309" s="566" t="s">
        <v>161</v>
      </c>
      <c r="D309" s="566" t="s">
        <v>161</v>
      </c>
      <c r="E309" s="566" t="s">
        <v>189</v>
      </c>
      <c r="F309" s="566"/>
      <c r="G309" s="566" t="s">
        <v>14</v>
      </c>
      <c r="H309" s="567" t="s">
        <v>15</v>
      </c>
      <c r="I309" s="566" t="s">
        <v>780</v>
      </c>
      <c r="J309" s="566" t="s">
        <v>24</v>
      </c>
      <c r="K309" s="566" t="s">
        <v>199</v>
      </c>
      <c r="L309" s="566" t="s">
        <v>18</v>
      </c>
      <c r="M309" s="568">
        <v>148938.57999999999</v>
      </c>
      <c r="N309" s="568">
        <v>0</v>
      </c>
      <c r="O309" s="568">
        <v>0</v>
      </c>
    </row>
    <row r="310" spans="1:15" s="563" customFormat="1" ht="34.5" customHeight="1" x14ac:dyDescent="0.2">
      <c r="A310" s="570" t="s">
        <v>188</v>
      </c>
      <c r="B310" s="565"/>
      <c r="C310" s="566" t="s">
        <v>161</v>
      </c>
      <c r="D310" s="566" t="s">
        <v>161</v>
      </c>
      <c r="E310" s="566" t="s">
        <v>189</v>
      </c>
      <c r="F310" s="566"/>
      <c r="G310" s="566" t="s">
        <v>35</v>
      </c>
      <c r="H310" s="567" t="s">
        <v>36</v>
      </c>
      <c r="I310" s="566" t="s">
        <v>269</v>
      </c>
      <c r="J310" s="566" t="s">
        <v>37</v>
      </c>
      <c r="K310" s="566" t="s">
        <v>199</v>
      </c>
      <c r="L310" s="566" t="s">
        <v>121</v>
      </c>
      <c r="M310" s="568">
        <v>749200</v>
      </c>
      <c r="N310" s="568">
        <v>749200</v>
      </c>
      <c r="O310" s="568">
        <v>749200</v>
      </c>
    </row>
    <row r="311" spans="1:15" s="563" customFormat="1" ht="42" customHeight="1" x14ac:dyDescent="0.2">
      <c r="A311" s="570" t="s">
        <v>188</v>
      </c>
      <c r="B311" s="565"/>
      <c r="C311" s="566" t="s">
        <v>161</v>
      </c>
      <c r="D311" s="566" t="s">
        <v>161</v>
      </c>
      <c r="E311" s="566" t="s">
        <v>189</v>
      </c>
      <c r="F311" s="566"/>
      <c r="G311" s="566" t="s">
        <v>35</v>
      </c>
      <c r="H311" s="567" t="s">
        <v>36</v>
      </c>
      <c r="I311" s="566" t="s">
        <v>270</v>
      </c>
      <c r="J311" s="566" t="s">
        <v>37</v>
      </c>
      <c r="K311" s="566" t="s">
        <v>199</v>
      </c>
      <c r="L311" s="566" t="s">
        <v>120</v>
      </c>
      <c r="M311" s="568">
        <v>151478.62</v>
      </c>
      <c r="N311" s="568">
        <v>0</v>
      </c>
      <c r="O311" s="568">
        <v>0</v>
      </c>
    </row>
    <row r="312" spans="1:15" s="563" customFormat="1" ht="39.75" customHeight="1" x14ac:dyDescent="0.2">
      <c r="A312" s="570" t="s">
        <v>188</v>
      </c>
      <c r="B312" s="565"/>
      <c r="C312" s="566" t="s">
        <v>161</v>
      </c>
      <c r="D312" s="566" t="s">
        <v>161</v>
      </c>
      <c r="E312" s="566" t="s">
        <v>189</v>
      </c>
      <c r="F312" s="566"/>
      <c r="G312" s="572" t="s">
        <v>779</v>
      </c>
      <c r="H312" s="573" t="s">
        <v>778</v>
      </c>
      <c r="I312" s="566" t="s">
        <v>269</v>
      </c>
      <c r="J312" s="566" t="s">
        <v>37</v>
      </c>
      <c r="K312" s="566" t="s">
        <v>199</v>
      </c>
      <c r="L312" s="566" t="s">
        <v>121</v>
      </c>
      <c r="M312" s="568">
        <v>0</v>
      </c>
      <c r="N312" s="568">
        <v>0</v>
      </c>
      <c r="O312" s="568">
        <v>0</v>
      </c>
    </row>
    <row r="313" spans="1:15" s="563" customFormat="1" ht="45" customHeight="1" x14ac:dyDescent="0.2">
      <c r="A313" s="570" t="s">
        <v>188</v>
      </c>
      <c r="B313" s="565"/>
      <c r="C313" s="566" t="s">
        <v>161</v>
      </c>
      <c r="D313" s="566" t="s">
        <v>161</v>
      </c>
      <c r="E313" s="566" t="s">
        <v>189</v>
      </c>
      <c r="F313" s="566"/>
      <c r="G313" s="572" t="s">
        <v>779</v>
      </c>
      <c r="H313" s="573" t="s">
        <v>778</v>
      </c>
      <c r="I313" s="566" t="s">
        <v>270</v>
      </c>
      <c r="J313" s="566" t="s">
        <v>37</v>
      </c>
      <c r="K313" s="566" t="s">
        <v>199</v>
      </c>
      <c r="L313" s="566" t="s">
        <v>120</v>
      </c>
      <c r="M313" s="568">
        <v>0</v>
      </c>
      <c r="N313" s="568">
        <v>0</v>
      </c>
      <c r="O313" s="568">
        <v>0</v>
      </c>
    </row>
    <row r="314" spans="1:15" s="563" customFormat="1" ht="101.25" customHeight="1" x14ac:dyDescent="0.2">
      <c r="A314" s="570" t="s">
        <v>188</v>
      </c>
      <c r="B314" s="565"/>
      <c r="C314" s="566" t="s">
        <v>161</v>
      </c>
      <c r="D314" s="566" t="s">
        <v>161</v>
      </c>
      <c r="E314" s="566" t="s">
        <v>189</v>
      </c>
      <c r="F314" s="566"/>
      <c r="G314" s="566" t="s">
        <v>88</v>
      </c>
      <c r="H314" s="567" t="s">
        <v>89</v>
      </c>
      <c r="I314" s="566" t="s">
        <v>271</v>
      </c>
      <c r="J314" s="566" t="s">
        <v>72</v>
      </c>
      <c r="K314" s="566" t="s">
        <v>199</v>
      </c>
      <c r="L314" s="566" t="s">
        <v>198</v>
      </c>
      <c r="M314" s="568">
        <v>0</v>
      </c>
      <c r="N314" s="568">
        <v>0</v>
      </c>
      <c r="O314" s="568">
        <v>0</v>
      </c>
    </row>
    <row r="315" spans="1:15" s="563" customFormat="1" ht="111" customHeight="1" x14ac:dyDescent="0.2">
      <c r="A315" s="570" t="s">
        <v>188</v>
      </c>
      <c r="B315" s="565"/>
      <c r="C315" s="566" t="s">
        <v>161</v>
      </c>
      <c r="D315" s="566" t="s">
        <v>161</v>
      </c>
      <c r="E315" s="566" t="s">
        <v>189</v>
      </c>
      <c r="F315" s="566"/>
      <c r="G315" s="566" t="s">
        <v>78</v>
      </c>
      <c r="H315" s="567" t="s">
        <v>79</v>
      </c>
      <c r="I315" s="566" t="s">
        <v>272</v>
      </c>
      <c r="J315" s="566" t="s">
        <v>72</v>
      </c>
      <c r="K315" s="566" t="s">
        <v>199</v>
      </c>
      <c r="L315" s="566" t="s">
        <v>120</v>
      </c>
      <c r="M315" s="568">
        <v>0</v>
      </c>
      <c r="N315" s="568">
        <v>0</v>
      </c>
      <c r="O315" s="568">
        <v>0</v>
      </c>
    </row>
    <row r="316" spans="1:15" s="563" customFormat="1" ht="105.75" customHeight="1" x14ac:dyDescent="0.2">
      <c r="A316" s="570" t="s">
        <v>188</v>
      </c>
      <c r="B316" s="565"/>
      <c r="C316" s="566" t="s">
        <v>161</v>
      </c>
      <c r="D316" s="566" t="s">
        <v>161</v>
      </c>
      <c r="E316" s="566" t="s">
        <v>189</v>
      </c>
      <c r="F316" s="566"/>
      <c r="G316" s="566" t="s">
        <v>88</v>
      </c>
      <c r="H316" s="567" t="s">
        <v>89</v>
      </c>
      <c r="I316" s="566" t="s">
        <v>273</v>
      </c>
      <c r="J316" s="566" t="s">
        <v>72</v>
      </c>
      <c r="K316" s="566" t="s">
        <v>199</v>
      </c>
      <c r="L316" s="566" t="s">
        <v>198</v>
      </c>
      <c r="M316" s="568">
        <v>0</v>
      </c>
      <c r="N316" s="568">
        <v>0</v>
      </c>
      <c r="O316" s="568">
        <v>0</v>
      </c>
    </row>
    <row r="317" spans="1:15" s="563" customFormat="1" ht="39.75" customHeight="1" x14ac:dyDescent="0.2">
      <c r="A317" s="570" t="s">
        <v>188</v>
      </c>
      <c r="B317" s="565"/>
      <c r="C317" s="566" t="s">
        <v>161</v>
      </c>
      <c r="D317" s="566" t="s">
        <v>161</v>
      </c>
      <c r="E317" s="566" t="s">
        <v>190</v>
      </c>
      <c r="F317" s="566"/>
      <c r="G317" s="566" t="s">
        <v>14</v>
      </c>
      <c r="H317" s="567" t="s">
        <v>15</v>
      </c>
      <c r="I317" s="566" t="s">
        <v>23</v>
      </c>
      <c r="J317" s="566" t="s">
        <v>24</v>
      </c>
      <c r="K317" s="566" t="s">
        <v>199</v>
      </c>
      <c r="L317" s="566" t="s">
        <v>18</v>
      </c>
      <c r="M317" s="568">
        <v>0</v>
      </c>
      <c r="N317" s="568">
        <v>0</v>
      </c>
      <c r="O317" s="568">
        <v>0</v>
      </c>
    </row>
    <row r="318" spans="1:15" s="563" customFormat="1" ht="41.25" customHeight="1" x14ac:dyDescent="0.2">
      <c r="A318" s="570" t="s">
        <v>188</v>
      </c>
      <c r="B318" s="565"/>
      <c r="C318" s="566" t="s">
        <v>161</v>
      </c>
      <c r="D318" s="566" t="s">
        <v>161</v>
      </c>
      <c r="E318" s="566" t="s">
        <v>190</v>
      </c>
      <c r="F318" s="566"/>
      <c r="G318" s="566" t="s">
        <v>14</v>
      </c>
      <c r="H318" s="567" t="s">
        <v>15</v>
      </c>
      <c r="I318" s="566" t="s">
        <v>42</v>
      </c>
      <c r="J318" s="566" t="s">
        <v>24</v>
      </c>
      <c r="K318" s="566" t="s">
        <v>199</v>
      </c>
      <c r="L318" s="566" t="s">
        <v>18</v>
      </c>
      <c r="M318" s="568">
        <v>0</v>
      </c>
      <c r="N318" s="568">
        <v>0</v>
      </c>
      <c r="O318" s="568">
        <v>0</v>
      </c>
    </row>
    <row r="319" spans="1:15" s="563" customFormat="1" ht="44.25" customHeight="1" x14ac:dyDescent="0.2">
      <c r="A319" s="570" t="s">
        <v>188</v>
      </c>
      <c r="B319" s="565"/>
      <c r="C319" s="566" t="s">
        <v>161</v>
      </c>
      <c r="D319" s="566" t="s">
        <v>161</v>
      </c>
      <c r="E319" s="566" t="s">
        <v>190</v>
      </c>
      <c r="F319" s="566"/>
      <c r="G319" s="566" t="s">
        <v>14</v>
      </c>
      <c r="H319" s="567" t="s">
        <v>15</v>
      </c>
      <c r="I319" s="566" t="s">
        <v>781</v>
      </c>
      <c r="J319" s="566" t="s">
        <v>24</v>
      </c>
      <c r="K319" s="566" t="s">
        <v>199</v>
      </c>
      <c r="L319" s="566" t="s">
        <v>18</v>
      </c>
      <c r="M319" s="568">
        <v>0</v>
      </c>
      <c r="N319" s="568">
        <v>0</v>
      </c>
      <c r="O319" s="568">
        <v>0</v>
      </c>
    </row>
    <row r="320" spans="1:15" s="563" customFormat="1" ht="31.5" x14ac:dyDescent="0.2">
      <c r="A320" s="570" t="s">
        <v>188</v>
      </c>
      <c r="B320" s="565"/>
      <c r="C320" s="566" t="s">
        <v>161</v>
      </c>
      <c r="D320" s="566" t="s">
        <v>161</v>
      </c>
      <c r="E320" s="566" t="s">
        <v>190</v>
      </c>
      <c r="F320" s="566"/>
      <c r="G320" s="566" t="s">
        <v>14</v>
      </c>
      <c r="H320" s="567" t="s">
        <v>15</v>
      </c>
      <c r="I320" s="566" t="s">
        <v>780</v>
      </c>
      <c r="J320" s="566" t="s">
        <v>24</v>
      </c>
      <c r="K320" s="566" t="s">
        <v>199</v>
      </c>
      <c r="L320" s="566" t="s">
        <v>18</v>
      </c>
      <c r="M320" s="568">
        <v>0</v>
      </c>
      <c r="N320" s="568">
        <v>0</v>
      </c>
      <c r="O320" s="568">
        <v>0</v>
      </c>
    </row>
    <row r="321" spans="1:15" s="563" customFormat="1" ht="47.25" x14ac:dyDescent="0.2">
      <c r="A321" s="570" t="s">
        <v>191</v>
      </c>
      <c r="B321" s="565"/>
      <c r="C321" s="566" t="s">
        <v>161</v>
      </c>
      <c r="D321" s="566" t="s">
        <v>161</v>
      </c>
      <c r="E321" s="566" t="s">
        <v>192</v>
      </c>
      <c r="F321" s="566"/>
      <c r="G321" s="566" t="s">
        <v>14</v>
      </c>
      <c r="H321" s="567" t="s">
        <v>15</v>
      </c>
      <c r="I321" s="566" t="s">
        <v>23</v>
      </c>
      <c r="J321" s="566" t="s">
        <v>24</v>
      </c>
      <c r="K321" s="566" t="s">
        <v>199</v>
      </c>
      <c r="L321" s="566" t="s">
        <v>18</v>
      </c>
      <c r="M321" s="568">
        <v>0</v>
      </c>
      <c r="N321" s="568">
        <v>0</v>
      </c>
      <c r="O321" s="568">
        <v>0</v>
      </c>
    </row>
    <row r="322" spans="1:15" s="563" customFormat="1" ht="47.25" x14ac:dyDescent="0.2">
      <c r="A322" s="570" t="s">
        <v>191</v>
      </c>
      <c r="B322" s="565"/>
      <c r="C322" s="566" t="s">
        <v>161</v>
      </c>
      <c r="D322" s="566" t="s">
        <v>161</v>
      </c>
      <c r="E322" s="566" t="s">
        <v>192</v>
      </c>
      <c r="F322" s="566"/>
      <c r="G322" s="566" t="s">
        <v>14</v>
      </c>
      <c r="H322" s="567" t="s">
        <v>15</v>
      </c>
      <c r="I322" s="566" t="s">
        <v>781</v>
      </c>
      <c r="J322" s="566" t="s">
        <v>24</v>
      </c>
      <c r="K322" s="566" t="s">
        <v>199</v>
      </c>
      <c r="L322" s="566" t="s">
        <v>18</v>
      </c>
      <c r="M322" s="568">
        <v>0</v>
      </c>
      <c r="N322" s="568">
        <v>0</v>
      </c>
      <c r="O322" s="568">
        <v>0</v>
      </c>
    </row>
    <row r="323" spans="1:15" s="563" customFormat="1" ht="49.5" customHeight="1" x14ac:dyDescent="0.2">
      <c r="A323" s="570" t="s">
        <v>191</v>
      </c>
      <c r="B323" s="565"/>
      <c r="C323" s="566" t="s">
        <v>161</v>
      </c>
      <c r="D323" s="566" t="s">
        <v>161</v>
      </c>
      <c r="E323" s="566" t="s">
        <v>192</v>
      </c>
      <c r="F323" s="566"/>
      <c r="G323" s="566" t="s">
        <v>14</v>
      </c>
      <c r="H323" s="567" t="s">
        <v>15</v>
      </c>
      <c r="I323" s="566" t="s">
        <v>780</v>
      </c>
      <c r="J323" s="566" t="s">
        <v>24</v>
      </c>
      <c r="K323" s="566" t="s">
        <v>199</v>
      </c>
      <c r="L323" s="566" t="s">
        <v>18</v>
      </c>
      <c r="M323" s="568">
        <v>0</v>
      </c>
      <c r="N323" s="568">
        <v>0</v>
      </c>
      <c r="O323" s="568">
        <v>0</v>
      </c>
    </row>
    <row r="324" spans="1:15" s="563" customFormat="1" ht="95.25" customHeight="1" x14ac:dyDescent="0.2">
      <c r="A324" s="570" t="s">
        <v>274</v>
      </c>
      <c r="B324" s="565"/>
      <c r="C324" s="566" t="s">
        <v>161</v>
      </c>
      <c r="D324" s="566" t="s">
        <v>161</v>
      </c>
      <c r="E324" s="566" t="s">
        <v>275</v>
      </c>
      <c r="F324" s="566"/>
      <c r="G324" s="566" t="s">
        <v>35</v>
      </c>
      <c r="H324" s="567" t="s">
        <v>36</v>
      </c>
      <c r="I324" s="566" t="s">
        <v>276</v>
      </c>
      <c r="J324" s="566" t="s">
        <v>37</v>
      </c>
      <c r="K324" s="566" t="s">
        <v>199</v>
      </c>
      <c r="L324" s="566" t="s">
        <v>121</v>
      </c>
      <c r="M324" s="568">
        <v>0</v>
      </c>
      <c r="N324" s="568">
        <v>0</v>
      </c>
      <c r="O324" s="568">
        <v>0</v>
      </c>
    </row>
    <row r="325" spans="1:15" s="563" customFormat="1" ht="93" customHeight="1" x14ac:dyDescent="0.2">
      <c r="A325" s="570" t="s">
        <v>274</v>
      </c>
      <c r="B325" s="565"/>
      <c r="C325" s="566" t="s">
        <v>161</v>
      </c>
      <c r="D325" s="566" t="s">
        <v>161</v>
      </c>
      <c r="E325" s="566" t="s">
        <v>275</v>
      </c>
      <c r="F325" s="566"/>
      <c r="G325" s="572" t="s">
        <v>779</v>
      </c>
      <c r="H325" s="573" t="s">
        <v>778</v>
      </c>
      <c r="I325" s="566" t="s">
        <v>276</v>
      </c>
      <c r="J325" s="566" t="s">
        <v>37</v>
      </c>
      <c r="K325" s="566" t="s">
        <v>199</v>
      </c>
      <c r="L325" s="566" t="s">
        <v>121</v>
      </c>
      <c r="M325" s="568">
        <v>0</v>
      </c>
      <c r="N325" s="568">
        <v>0</v>
      </c>
      <c r="O325" s="568">
        <v>0</v>
      </c>
    </row>
    <row r="326" spans="1:15" s="563" customFormat="1" ht="40.5" customHeight="1" x14ac:dyDescent="0.2">
      <c r="A326" s="575" t="s">
        <v>193</v>
      </c>
      <c r="B326" s="559" t="s">
        <v>194</v>
      </c>
      <c r="C326" s="560" t="s">
        <v>13</v>
      </c>
      <c r="D326" s="560" t="s">
        <v>13</v>
      </c>
      <c r="E326" s="560" t="s">
        <v>13</v>
      </c>
      <c r="F326" s="560"/>
      <c r="G326" s="560" t="s">
        <v>14</v>
      </c>
      <c r="H326" s="561" t="s">
        <v>15</v>
      </c>
      <c r="I326" s="560" t="s">
        <v>16</v>
      </c>
      <c r="J326" s="560" t="s">
        <v>17</v>
      </c>
      <c r="K326" s="560" t="s">
        <v>112</v>
      </c>
      <c r="L326" s="560" t="s">
        <v>18</v>
      </c>
      <c r="M326" s="562">
        <f>M331+M333+M336</f>
        <v>2312849.11</v>
      </c>
      <c r="N326" s="562">
        <f>N331+N333+N336</f>
        <v>2322600</v>
      </c>
      <c r="O326" s="562">
        <f>O331+O333+O336</f>
        <v>2402400</v>
      </c>
    </row>
    <row r="327" spans="1:15" s="563" customFormat="1" ht="18.75" customHeight="1" x14ac:dyDescent="0.2">
      <c r="A327" s="570" t="s">
        <v>25</v>
      </c>
      <c r="B327" s="565"/>
      <c r="C327" s="566"/>
      <c r="D327" s="566"/>
      <c r="E327" s="566"/>
      <c r="F327" s="566"/>
      <c r="G327" s="566"/>
      <c r="H327" s="567"/>
      <c r="I327" s="566"/>
      <c r="J327" s="566"/>
      <c r="K327" s="566"/>
      <c r="L327" s="566"/>
      <c r="M327" s="568"/>
      <c r="N327" s="568"/>
      <c r="O327" s="568"/>
    </row>
    <row r="328" spans="1:15" s="563" customFormat="1" ht="31.5" x14ac:dyDescent="0.2">
      <c r="A328" s="570" t="s">
        <v>165</v>
      </c>
      <c r="B328" s="565"/>
      <c r="C328" s="566" t="s">
        <v>195</v>
      </c>
      <c r="D328" s="566" t="s">
        <v>195</v>
      </c>
      <c r="E328" s="566" t="s">
        <v>166</v>
      </c>
      <c r="F328" s="566"/>
      <c r="G328" s="566" t="s">
        <v>14</v>
      </c>
      <c r="H328" s="567" t="s">
        <v>15</v>
      </c>
      <c r="I328" s="566" t="s">
        <v>23</v>
      </c>
      <c r="J328" s="566" t="s">
        <v>24</v>
      </c>
      <c r="K328" s="566" t="s">
        <v>199</v>
      </c>
      <c r="L328" s="566" t="s">
        <v>18</v>
      </c>
      <c r="M328" s="568">
        <v>0</v>
      </c>
      <c r="N328" s="568">
        <v>0</v>
      </c>
      <c r="O328" s="568">
        <v>0</v>
      </c>
    </row>
    <row r="329" spans="1:15" s="563" customFormat="1" ht="31.5" x14ac:dyDescent="0.2">
      <c r="A329" s="570" t="s">
        <v>165</v>
      </c>
      <c r="B329" s="565"/>
      <c r="C329" s="566" t="s">
        <v>195</v>
      </c>
      <c r="D329" s="566" t="s">
        <v>195</v>
      </c>
      <c r="E329" s="566" t="s">
        <v>166</v>
      </c>
      <c r="F329" s="566"/>
      <c r="G329" s="566" t="s">
        <v>14</v>
      </c>
      <c r="H329" s="567" t="s">
        <v>15</v>
      </c>
      <c r="I329" s="566" t="s">
        <v>781</v>
      </c>
      <c r="J329" s="566" t="s">
        <v>24</v>
      </c>
      <c r="K329" s="566" t="s">
        <v>199</v>
      </c>
      <c r="L329" s="566" t="s">
        <v>18</v>
      </c>
      <c r="M329" s="568">
        <v>0</v>
      </c>
      <c r="N329" s="568">
        <v>0</v>
      </c>
      <c r="O329" s="568">
        <v>0</v>
      </c>
    </row>
    <row r="330" spans="1:15" s="563" customFormat="1" ht="31.5" x14ac:dyDescent="0.2">
      <c r="A330" s="570" t="s">
        <v>165</v>
      </c>
      <c r="B330" s="565"/>
      <c r="C330" s="566" t="s">
        <v>195</v>
      </c>
      <c r="D330" s="566" t="s">
        <v>195</v>
      </c>
      <c r="E330" s="566" t="s">
        <v>166</v>
      </c>
      <c r="F330" s="566"/>
      <c r="G330" s="566" t="s">
        <v>14</v>
      </c>
      <c r="H330" s="567" t="s">
        <v>15</v>
      </c>
      <c r="I330" s="566" t="s">
        <v>780</v>
      </c>
      <c r="J330" s="566" t="s">
        <v>24</v>
      </c>
      <c r="K330" s="566" t="s">
        <v>199</v>
      </c>
      <c r="L330" s="566" t="s">
        <v>18</v>
      </c>
      <c r="M330" s="568">
        <v>0</v>
      </c>
      <c r="N330" s="568">
        <v>0</v>
      </c>
      <c r="O330" s="568">
        <v>0</v>
      </c>
    </row>
    <row r="331" spans="1:15" s="563" customFormat="1" ht="41.25" customHeight="1" x14ac:dyDescent="0.2">
      <c r="A331" s="570" t="s">
        <v>165</v>
      </c>
      <c r="B331" s="565"/>
      <c r="C331" s="566" t="s">
        <v>195</v>
      </c>
      <c r="D331" s="566" t="s">
        <v>195</v>
      </c>
      <c r="E331" s="566" t="s">
        <v>166</v>
      </c>
      <c r="F331" s="566"/>
      <c r="G331" s="566" t="s">
        <v>35</v>
      </c>
      <c r="H331" s="567" t="s">
        <v>36</v>
      </c>
      <c r="I331" s="566" t="s">
        <v>277</v>
      </c>
      <c r="J331" s="566" t="s">
        <v>37</v>
      </c>
      <c r="K331" s="566" t="s">
        <v>199</v>
      </c>
      <c r="L331" s="566" t="s">
        <v>120</v>
      </c>
      <c r="M331" s="568">
        <v>973900</v>
      </c>
      <c r="N331" s="568">
        <v>1012800</v>
      </c>
      <c r="O331" s="568">
        <v>1053300</v>
      </c>
    </row>
    <row r="332" spans="1:15" s="563" customFormat="1" ht="26.25" customHeight="1" x14ac:dyDescent="0.2">
      <c r="A332" s="570" t="s">
        <v>165</v>
      </c>
      <c r="B332" s="565"/>
      <c r="C332" s="566" t="s">
        <v>195</v>
      </c>
      <c r="D332" s="566" t="s">
        <v>195</v>
      </c>
      <c r="E332" s="566" t="s">
        <v>166</v>
      </c>
      <c r="F332" s="566"/>
      <c r="G332" s="566" t="s">
        <v>35</v>
      </c>
      <c r="H332" s="567" t="s">
        <v>36</v>
      </c>
      <c r="I332" s="566" t="s">
        <v>278</v>
      </c>
      <c r="J332" s="566" t="s">
        <v>37</v>
      </c>
      <c r="K332" s="566" t="s">
        <v>199</v>
      </c>
      <c r="L332" s="566" t="s">
        <v>120</v>
      </c>
      <c r="M332" s="568">
        <v>0</v>
      </c>
      <c r="N332" s="568">
        <v>0</v>
      </c>
      <c r="O332" s="568">
        <v>0</v>
      </c>
    </row>
    <row r="333" spans="1:15" s="563" customFormat="1" ht="24.75" customHeight="1" x14ac:dyDescent="0.2">
      <c r="A333" s="570" t="s">
        <v>165</v>
      </c>
      <c r="B333" s="565"/>
      <c r="C333" s="566" t="s">
        <v>195</v>
      </c>
      <c r="D333" s="566" t="s">
        <v>195</v>
      </c>
      <c r="E333" s="566" t="s">
        <v>166</v>
      </c>
      <c r="F333" s="566"/>
      <c r="G333" s="566" t="s">
        <v>35</v>
      </c>
      <c r="H333" s="567" t="s">
        <v>36</v>
      </c>
      <c r="I333" s="566" t="s">
        <v>279</v>
      </c>
      <c r="J333" s="566" t="s">
        <v>37</v>
      </c>
      <c r="K333" s="566" t="s">
        <v>199</v>
      </c>
      <c r="L333" s="566" t="s">
        <v>120</v>
      </c>
      <c r="M333" s="568">
        <v>1271900</v>
      </c>
      <c r="N333" s="568">
        <v>1309800</v>
      </c>
      <c r="O333" s="568">
        <v>1349100</v>
      </c>
    </row>
    <row r="334" spans="1:15" s="563" customFormat="1" ht="44.25" customHeight="1" x14ac:dyDescent="0.2">
      <c r="A334" s="570" t="s">
        <v>165</v>
      </c>
      <c r="B334" s="565"/>
      <c r="C334" s="566" t="s">
        <v>195</v>
      </c>
      <c r="D334" s="566" t="s">
        <v>195</v>
      </c>
      <c r="E334" s="566" t="s">
        <v>166</v>
      </c>
      <c r="F334" s="566"/>
      <c r="G334" s="572" t="s">
        <v>779</v>
      </c>
      <c r="H334" s="573" t="s">
        <v>778</v>
      </c>
      <c r="I334" s="566" t="s">
        <v>277</v>
      </c>
      <c r="J334" s="566" t="s">
        <v>37</v>
      </c>
      <c r="K334" s="566" t="s">
        <v>199</v>
      </c>
      <c r="L334" s="566" t="s">
        <v>120</v>
      </c>
      <c r="M334" s="568">
        <v>0</v>
      </c>
      <c r="N334" s="568">
        <v>0</v>
      </c>
      <c r="O334" s="568">
        <v>0</v>
      </c>
    </row>
    <row r="335" spans="1:15" s="563" customFormat="1" ht="35.25" customHeight="1" x14ac:dyDescent="0.2">
      <c r="A335" s="570" t="s">
        <v>165</v>
      </c>
      <c r="B335" s="565"/>
      <c r="C335" s="566" t="s">
        <v>195</v>
      </c>
      <c r="D335" s="566" t="s">
        <v>195</v>
      </c>
      <c r="E335" s="566" t="s">
        <v>166</v>
      </c>
      <c r="F335" s="566"/>
      <c r="G335" s="572" t="s">
        <v>779</v>
      </c>
      <c r="H335" s="573" t="s">
        <v>778</v>
      </c>
      <c r="I335" s="566" t="s">
        <v>278</v>
      </c>
      <c r="J335" s="566" t="s">
        <v>37</v>
      </c>
      <c r="K335" s="566" t="s">
        <v>199</v>
      </c>
      <c r="L335" s="566" t="s">
        <v>120</v>
      </c>
      <c r="M335" s="568">
        <v>0</v>
      </c>
      <c r="N335" s="568">
        <v>0</v>
      </c>
      <c r="O335" s="568">
        <v>0</v>
      </c>
    </row>
    <row r="336" spans="1:15" s="563" customFormat="1" ht="32.25" customHeight="1" x14ac:dyDescent="0.2">
      <c r="A336" s="570" t="s">
        <v>165</v>
      </c>
      <c r="B336" s="565"/>
      <c r="C336" s="566" t="s">
        <v>195</v>
      </c>
      <c r="D336" s="566" t="s">
        <v>195</v>
      </c>
      <c r="E336" s="566" t="s">
        <v>166</v>
      </c>
      <c r="F336" s="566"/>
      <c r="G336" s="572" t="s">
        <v>779</v>
      </c>
      <c r="H336" s="573" t="s">
        <v>778</v>
      </c>
      <c r="I336" s="566" t="s">
        <v>279</v>
      </c>
      <c r="J336" s="566" t="s">
        <v>37</v>
      </c>
      <c r="K336" s="566" t="s">
        <v>199</v>
      </c>
      <c r="L336" s="566" t="s">
        <v>120</v>
      </c>
      <c r="M336" s="568">
        <v>67049.11</v>
      </c>
      <c r="N336" s="568">
        <v>0</v>
      </c>
      <c r="O336" s="568">
        <v>0</v>
      </c>
    </row>
    <row r="337" spans="1:15" s="569" customFormat="1" ht="22.5" customHeight="1" x14ac:dyDescent="0.25">
      <c r="A337" s="576" t="s">
        <v>745</v>
      </c>
      <c r="B337" s="577" t="s">
        <v>306</v>
      </c>
      <c r="C337" s="577" t="s">
        <v>307</v>
      </c>
      <c r="D337" s="578"/>
      <c r="E337" s="578"/>
      <c r="F337" s="578"/>
      <c r="G337" s="578"/>
      <c r="H337" s="578"/>
      <c r="I337" s="578"/>
      <c r="J337" s="578"/>
      <c r="K337" s="578"/>
      <c r="L337" s="579"/>
      <c r="M337" s="579"/>
      <c r="N337" s="579"/>
      <c r="O337" s="579"/>
    </row>
    <row r="338" spans="1:15" s="569" customFormat="1" ht="38.25" customHeight="1" x14ac:dyDescent="0.25">
      <c r="A338" s="580" t="s">
        <v>308</v>
      </c>
      <c r="B338" s="581" t="s">
        <v>309</v>
      </c>
      <c r="C338" s="581"/>
      <c r="D338" s="578"/>
      <c r="E338" s="578"/>
      <c r="F338" s="578"/>
      <c r="G338" s="578"/>
      <c r="H338" s="578"/>
      <c r="I338" s="578"/>
      <c r="J338" s="578"/>
      <c r="K338" s="578"/>
      <c r="L338" s="579"/>
      <c r="M338" s="579"/>
      <c r="N338" s="579"/>
      <c r="O338" s="579"/>
    </row>
    <row r="339" spans="1:15" s="569" customFormat="1" ht="21" customHeight="1" x14ac:dyDescent="0.25">
      <c r="A339" s="580" t="s">
        <v>310</v>
      </c>
      <c r="B339" s="581" t="s">
        <v>311</v>
      </c>
      <c r="C339" s="581"/>
      <c r="D339" s="578"/>
      <c r="E339" s="578"/>
      <c r="F339" s="578"/>
      <c r="G339" s="578"/>
      <c r="H339" s="578"/>
      <c r="I339" s="578"/>
      <c r="J339" s="578"/>
      <c r="K339" s="578"/>
      <c r="L339" s="579"/>
      <c r="M339" s="579"/>
      <c r="N339" s="579"/>
      <c r="O339" s="579"/>
    </row>
    <row r="340" spans="1:15" s="569" customFormat="1" ht="28.5" customHeight="1" x14ac:dyDescent="0.25">
      <c r="A340" s="580" t="s">
        <v>312</v>
      </c>
      <c r="B340" s="581" t="s">
        <v>313</v>
      </c>
      <c r="C340" s="581"/>
      <c r="D340" s="578"/>
      <c r="E340" s="578"/>
      <c r="F340" s="578"/>
      <c r="G340" s="578"/>
      <c r="H340" s="578"/>
      <c r="I340" s="578"/>
      <c r="J340" s="578"/>
      <c r="K340" s="578"/>
      <c r="L340" s="579"/>
      <c r="M340" s="579"/>
      <c r="N340" s="579"/>
      <c r="O340" s="579"/>
    </row>
    <row r="341" spans="1:15" s="569" customFormat="1" ht="23.25" customHeight="1" x14ac:dyDescent="0.25">
      <c r="A341" s="576" t="s">
        <v>746</v>
      </c>
      <c r="B341" s="577" t="s">
        <v>314</v>
      </c>
      <c r="C341" s="577" t="s">
        <v>303</v>
      </c>
      <c r="D341" s="578"/>
      <c r="E341" s="578"/>
      <c r="F341" s="578"/>
      <c r="G341" s="578"/>
      <c r="H341" s="578"/>
      <c r="I341" s="578"/>
      <c r="J341" s="578"/>
      <c r="K341" s="578"/>
      <c r="L341" s="579"/>
      <c r="M341" s="579"/>
      <c r="N341" s="579"/>
      <c r="O341" s="579"/>
    </row>
    <row r="342" spans="1:15" s="569" customFormat="1" ht="30" customHeight="1" x14ac:dyDescent="0.25">
      <c r="A342" s="580" t="s">
        <v>315</v>
      </c>
      <c r="B342" s="581" t="s">
        <v>316</v>
      </c>
      <c r="C342" s="581" t="s">
        <v>317</v>
      </c>
      <c r="D342" s="578"/>
      <c r="E342" s="578"/>
      <c r="F342" s="578"/>
      <c r="G342" s="578"/>
      <c r="H342" s="578"/>
      <c r="I342" s="578"/>
      <c r="J342" s="578"/>
      <c r="K342" s="578"/>
      <c r="L342" s="579"/>
      <c r="M342" s="579"/>
      <c r="N342" s="579"/>
      <c r="O342" s="579"/>
    </row>
    <row r="343" spans="1:15" s="569" customFormat="1" ht="30" customHeight="1" x14ac:dyDescent="0.25">
      <c r="A343" s="582" t="s">
        <v>777</v>
      </c>
      <c r="B343" s="583"/>
      <c r="C343" s="583"/>
      <c r="D343" s="583"/>
      <c r="E343" s="583"/>
      <c r="F343" s="583"/>
      <c r="G343" s="583"/>
      <c r="H343" s="583"/>
      <c r="I343" s="583"/>
      <c r="J343" s="584"/>
      <c r="K343" s="584"/>
      <c r="L343" s="585"/>
      <c r="M343" s="585"/>
      <c r="N343" s="585"/>
      <c r="O343" s="585"/>
    </row>
    <row r="344" spans="1:15" s="563" customFormat="1" ht="15.75" x14ac:dyDescent="0.25">
      <c r="A344" s="586" t="s">
        <v>327</v>
      </c>
      <c r="B344" s="587" t="s">
        <v>0</v>
      </c>
      <c r="C344" s="588"/>
      <c r="D344" s="589"/>
      <c r="E344" s="586" t="s">
        <v>377</v>
      </c>
      <c r="F344" s="586" t="s">
        <v>378</v>
      </c>
      <c r="G344" s="586" t="s">
        <v>328</v>
      </c>
      <c r="H344" s="590" t="s">
        <v>329</v>
      </c>
      <c r="I344" s="590"/>
      <c r="J344" s="590"/>
      <c r="K344" s="590"/>
      <c r="L344" s="591"/>
      <c r="M344" s="591"/>
      <c r="N344" s="591"/>
      <c r="O344" s="591"/>
    </row>
    <row r="345" spans="1:15" s="563" customFormat="1" ht="43.5" customHeight="1" x14ac:dyDescent="0.2">
      <c r="A345" s="592"/>
      <c r="B345" s="593"/>
      <c r="C345" s="594"/>
      <c r="D345" s="595"/>
      <c r="E345" s="592"/>
      <c r="F345" s="592"/>
      <c r="G345" s="592"/>
      <c r="H345" s="565" t="s">
        <v>572</v>
      </c>
      <c r="I345" s="565" t="s">
        <v>573</v>
      </c>
      <c r="J345" s="565" t="s">
        <v>574</v>
      </c>
      <c r="K345" s="565" t="s">
        <v>330</v>
      </c>
      <c r="L345" s="591"/>
      <c r="M345" s="591"/>
      <c r="N345" s="591"/>
      <c r="O345" s="591"/>
    </row>
    <row r="346" spans="1:15" s="563" customFormat="1" ht="13.5" customHeight="1" x14ac:dyDescent="0.2">
      <c r="A346" s="565">
        <v>1</v>
      </c>
      <c r="B346" s="596">
        <v>2</v>
      </c>
      <c r="C346" s="597"/>
      <c r="D346" s="598"/>
      <c r="E346" s="565">
        <v>3</v>
      </c>
      <c r="F346" s="565">
        <v>4</v>
      </c>
      <c r="G346" s="565">
        <v>5</v>
      </c>
      <c r="H346" s="599">
        <v>6</v>
      </c>
      <c r="I346" s="599">
        <v>7</v>
      </c>
      <c r="J346" s="599">
        <v>8</v>
      </c>
      <c r="K346" s="599">
        <v>9</v>
      </c>
      <c r="L346" s="591"/>
      <c r="M346" s="591"/>
      <c r="N346" s="591"/>
      <c r="O346" s="591"/>
    </row>
    <row r="347" spans="1:15" s="563" customFormat="1" ht="37.5" customHeight="1" x14ac:dyDescent="0.25">
      <c r="A347" s="577">
        <v>1</v>
      </c>
      <c r="B347" s="600" t="s">
        <v>747</v>
      </c>
      <c r="C347" s="601"/>
      <c r="D347" s="602"/>
      <c r="E347" s="577" t="s">
        <v>332</v>
      </c>
      <c r="F347" s="577" t="s">
        <v>303</v>
      </c>
      <c r="G347" s="577"/>
      <c r="H347" s="603">
        <f>H350+H354</f>
        <v>18177491.32</v>
      </c>
      <c r="I347" s="603">
        <f>I350+I354</f>
        <v>16569100</v>
      </c>
      <c r="J347" s="603">
        <f>J350+J354</f>
        <v>16679700</v>
      </c>
      <c r="K347" s="603">
        <v>0</v>
      </c>
      <c r="L347" s="604"/>
      <c r="M347" s="591"/>
      <c r="N347" s="591"/>
      <c r="O347" s="591"/>
    </row>
    <row r="348" spans="1:15" s="563" customFormat="1" ht="315.75" customHeight="1" x14ac:dyDescent="0.25">
      <c r="A348" s="581" t="s">
        <v>333</v>
      </c>
      <c r="B348" s="605" t="s">
        <v>748</v>
      </c>
      <c r="C348" s="606"/>
      <c r="D348" s="607"/>
      <c r="E348" s="581" t="s">
        <v>334</v>
      </c>
      <c r="F348" s="577" t="s">
        <v>303</v>
      </c>
      <c r="G348" s="581"/>
      <c r="H348" s="608">
        <v>0</v>
      </c>
      <c r="I348" s="608">
        <v>0</v>
      </c>
      <c r="J348" s="608">
        <v>0</v>
      </c>
      <c r="K348" s="608">
        <v>0</v>
      </c>
      <c r="L348" s="591"/>
      <c r="M348" s="591"/>
      <c r="N348" s="591"/>
      <c r="O348" s="591"/>
    </row>
    <row r="349" spans="1:15" s="563" customFormat="1" ht="87.75" customHeight="1" x14ac:dyDescent="0.25">
      <c r="A349" s="581" t="s">
        <v>335</v>
      </c>
      <c r="B349" s="605" t="s">
        <v>749</v>
      </c>
      <c r="C349" s="606"/>
      <c r="D349" s="607"/>
      <c r="E349" s="581" t="s">
        <v>336</v>
      </c>
      <c r="F349" s="577" t="s">
        <v>303</v>
      </c>
      <c r="G349" s="581"/>
      <c r="H349" s="608">
        <v>0</v>
      </c>
      <c r="I349" s="608">
        <v>0</v>
      </c>
      <c r="J349" s="608">
        <v>0</v>
      </c>
      <c r="K349" s="608">
        <v>0</v>
      </c>
      <c r="L349" s="591"/>
      <c r="M349" s="591"/>
      <c r="N349" s="591"/>
      <c r="O349" s="591"/>
    </row>
    <row r="350" spans="1:15" s="563" customFormat="1" ht="69" customHeight="1" x14ac:dyDescent="0.25">
      <c r="A350" s="581" t="s">
        <v>337</v>
      </c>
      <c r="B350" s="605" t="s">
        <v>750</v>
      </c>
      <c r="C350" s="606"/>
      <c r="D350" s="607"/>
      <c r="E350" s="581" t="s">
        <v>338</v>
      </c>
      <c r="F350" s="577" t="s">
        <v>303</v>
      </c>
      <c r="G350" s="581"/>
      <c r="H350" s="609">
        <v>12745926.32</v>
      </c>
      <c r="I350" s="608">
        <v>12897126.32</v>
      </c>
      <c r="J350" s="608">
        <v>13007726.32</v>
      </c>
      <c r="K350" s="608">
        <v>0</v>
      </c>
      <c r="L350" s="591"/>
      <c r="M350" s="591"/>
      <c r="N350" s="591"/>
      <c r="O350" s="591"/>
    </row>
    <row r="351" spans="1:15" s="563" customFormat="1" ht="32.25" customHeight="1" x14ac:dyDescent="0.25">
      <c r="A351" s="581" t="s">
        <v>339</v>
      </c>
      <c r="B351" s="605" t="s">
        <v>340</v>
      </c>
      <c r="C351" s="606"/>
      <c r="D351" s="607"/>
      <c r="E351" s="581" t="s">
        <v>341</v>
      </c>
      <c r="F351" s="577" t="s">
        <v>303</v>
      </c>
      <c r="G351" s="581"/>
      <c r="H351" s="608">
        <f>H350</f>
        <v>12745926.32</v>
      </c>
      <c r="I351" s="608">
        <f>I350</f>
        <v>12897126.32</v>
      </c>
      <c r="J351" s="608">
        <f>J350</f>
        <v>13007726.32</v>
      </c>
      <c r="K351" s="608">
        <f>K350</f>
        <v>0</v>
      </c>
      <c r="L351" s="591"/>
      <c r="M351" s="591"/>
      <c r="N351" s="591"/>
      <c r="O351" s="591"/>
    </row>
    <row r="352" spans="1:15" s="563" customFormat="1" ht="26.25" customHeight="1" x14ac:dyDescent="0.25">
      <c r="A352" s="581"/>
      <c r="B352" s="610" t="s">
        <v>751</v>
      </c>
      <c r="C352" s="611"/>
      <c r="D352" s="612"/>
      <c r="E352" s="581" t="s">
        <v>342</v>
      </c>
      <c r="F352" s="577" t="s">
        <v>303</v>
      </c>
      <c r="G352" s="581"/>
      <c r="H352" s="608"/>
      <c r="I352" s="608"/>
      <c r="J352" s="608"/>
      <c r="K352" s="608"/>
      <c r="L352" s="591"/>
      <c r="M352" s="591"/>
      <c r="N352" s="591"/>
      <c r="O352" s="591"/>
    </row>
    <row r="353" spans="1:15" s="563" customFormat="1" ht="39.75" customHeight="1" x14ac:dyDescent="0.25">
      <c r="A353" s="581" t="s">
        <v>343</v>
      </c>
      <c r="B353" s="605" t="s">
        <v>344</v>
      </c>
      <c r="C353" s="606"/>
      <c r="D353" s="607"/>
      <c r="E353" s="581" t="s">
        <v>345</v>
      </c>
      <c r="F353" s="577" t="s">
        <v>303</v>
      </c>
      <c r="G353" s="581"/>
      <c r="H353" s="608">
        <v>0</v>
      </c>
      <c r="I353" s="608">
        <v>0</v>
      </c>
      <c r="J353" s="608">
        <v>0</v>
      </c>
      <c r="K353" s="608">
        <v>0</v>
      </c>
      <c r="L353" s="591"/>
      <c r="M353" s="591"/>
      <c r="N353" s="591"/>
      <c r="O353" s="591"/>
    </row>
    <row r="354" spans="1:15" s="563" customFormat="1" ht="87" customHeight="1" x14ac:dyDescent="0.25">
      <c r="A354" s="581" t="s">
        <v>346</v>
      </c>
      <c r="B354" s="605" t="s">
        <v>752</v>
      </c>
      <c r="C354" s="606"/>
      <c r="D354" s="607"/>
      <c r="E354" s="581" t="s">
        <v>347</v>
      </c>
      <c r="F354" s="577" t="s">
        <v>303</v>
      </c>
      <c r="G354" s="581"/>
      <c r="H354" s="608">
        <f>H355+H367</f>
        <v>5431565</v>
      </c>
      <c r="I354" s="608">
        <f>I355+I367</f>
        <v>3671973.68</v>
      </c>
      <c r="J354" s="608">
        <f>J355+J367</f>
        <v>3671973.68</v>
      </c>
      <c r="K354" s="608">
        <v>0</v>
      </c>
      <c r="L354" s="591"/>
      <c r="M354" s="591"/>
      <c r="N354" s="591"/>
      <c r="O354" s="591"/>
    </row>
    <row r="355" spans="1:15" s="563" customFormat="1" ht="85.5" customHeight="1" x14ac:dyDescent="0.25">
      <c r="A355" s="581" t="s">
        <v>348</v>
      </c>
      <c r="B355" s="605" t="s">
        <v>349</v>
      </c>
      <c r="C355" s="606"/>
      <c r="D355" s="607"/>
      <c r="E355" s="581" t="s">
        <v>350</v>
      </c>
      <c r="F355" s="577" t="s">
        <v>303</v>
      </c>
      <c r="G355" s="581"/>
      <c r="H355" s="608">
        <f>M170+M199+M200+M201+M202+M204+M206+M210+M225+M226+M227+M229+M231+M257+M260+M310+M336+M311+M263</f>
        <v>4757085.21</v>
      </c>
      <c r="I355" s="608">
        <v>3372973.68</v>
      </c>
      <c r="J355" s="608">
        <v>3372973.68</v>
      </c>
      <c r="K355" s="608">
        <v>0</v>
      </c>
      <c r="L355" s="591"/>
      <c r="M355" s="591"/>
      <c r="N355" s="591"/>
      <c r="O355" s="591"/>
    </row>
    <row r="356" spans="1:15" s="563" customFormat="1" ht="53.25" customHeight="1" x14ac:dyDescent="0.25">
      <c r="A356" s="581" t="s">
        <v>351</v>
      </c>
      <c r="B356" s="605" t="s">
        <v>352</v>
      </c>
      <c r="C356" s="606"/>
      <c r="D356" s="607"/>
      <c r="E356" s="581" t="s">
        <v>353</v>
      </c>
      <c r="F356" s="577" t="s">
        <v>303</v>
      </c>
      <c r="G356" s="581"/>
      <c r="H356" s="608">
        <f>H355</f>
        <v>4757085.21</v>
      </c>
      <c r="I356" s="608">
        <f>I355</f>
        <v>3372973.68</v>
      </c>
      <c r="J356" s="608">
        <f>J355</f>
        <v>3372973.68</v>
      </c>
      <c r="K356" s="608">
        <v>0</v>
      </c>
      <c r="L356" s="591"/>
      <c r="M356" s="591"/>
      <c r="N356" s="591"/>
      <c r="O356" s="591"/>
    </row>
    <row r="357" spans="1:15" s="563" customFormat="1" ht="43.5" customHeight="1" x14ac:dyDescent="0.25">
      <c r="A357" s="581" t="s">
        <v>354</v>
      </c>
      <c r="B357" s="605" t="s">
        <v>753</v>
      </c>
      <c r="C357" s="606"/>
      <c r="D357" s="607"/>
      <c r="E357" s="581" t="s">
        <v>355</v>
      </c>
      <c r="F357" s="577" t="s">
        <v>303</v>
      </c>
      <c r="G357" s="581"/>
      <c r="H357" s="608">
        <v>0</v>
      </c>
      <c r="I357" s="608">
        <v>0</v>
      </c>
      <c r="J357" s="608">
        <v>0</v>
      </c>
      <c r="K357" s="608">
        <v>0</v>
      </c>
      <c r="L357" s="591"/>
      <c r="M357" s="591"/>
      <c r="N357" s="591"/>
      <c r="O357" s="591"/>
    </row>
    <row r="358" spans="1:15" s="563" customFormat="1" ht="48.75" customHeight="1" x14ac:dyDescent="0.25">
      <c r="A358" s="581" t="s">
        <v>356</v>
      </c>
      <c r="B358" s="605" t="s">
        <v>357</v>
      </c>
      <c r="C358" s="606"/>
      <c r="D358" s="607"/>
      <c r="E358" s="581" t="s">
        <v>358</v>
      </c>
      <c r="F358" s="577" t="s">
        <v>303</v>
      </c>
      <c r="G358" s="581"/>
      <c r="H358" s="608">
        <v>0</v>
      </c>
      <c r="I358" s="608">
        <v>0</v>
      </c>
      <c r="J358" s="608">
        <v>0</v>
      </c>
      <c r="K358" s="608">
        <v>0</v>
      </c>
      <c r="L358" s="591"/>
      <c r="M358" s="591"/>
      <c r="N358" s="591"/>
      <c r="O358" s="591"/>
    </row>
    <row r="359" spans="1:15" s="563" customFormat="1" ht="51" customHeight="1" x14ac:dyDescent="0.25">
      <c r="A359" s="581" t="s">
        <v>359</v>
      </c>
      <c r="B359" s="605" t="s">
        <v>352</v>
      </c>
      <c r="C359" s="606"/>
      <c r="D359" s="607"/>
      <c r="E359" s="581" t="s">
        <v>360</v>
      </c>
      <c r="F359" s="577" t="s">
        <v>303</v>
      </c>
      <c r="G359" s="581"/>
      <c r="H359" s="608">
        <v>0</v>
      </c>
      <c r="I359" s="608">
        <v>0</v>
      </c>
      <c r="J359" s="608">
        <v>0</v>
      </c>
      <c r="K359" s="608">
        <v>0</v>
      </c>
      <c r="L359" s="591"/>
      <c r="M359" s="591"/>
      <c r="N359" s="591"/>
      <c r="O359" s="591"/>
    </row>
    <row r="360" spans="1:15" s="563" customFormat="1" ht="18.75" customHeight="1" x14ac:dyDescent="0.25">
      <c r="A360" s="581"/>
      <c r="B360" s="610" t="s">
        <v>754</v>
      </c>
      <c r="C360" s="611"/>
      <c r="D360" s="612"/>
      <c r="E360" s="581" t="s">
        <v>361</v>
      </c>
      <c r="F360" s="577" t="s">
        <v>303</v>
      </c>
      <c r="G360" s="581"/>
      <c r="H360" s="608"/>
      <c r="I360" s="608"/>
      <c r="J360" s="608"/>
      <c r="K360" s="608"/>
      <c r="L360" s="591"/>
      <c r="M360" s="591"/>
      <c r="N360" s="591"/>
      <c r="O360" s="591"/>
    </row>
    <row r="361" spans="1:15" s="563" customFormat="1" ht="36" customHeight="1" x14ac:dyDescent="0.25">
      <c r="A361" s="581" t="s">
        <v>362</v>
      </c>
      <c r="B361" s="605" t="s">
        <v>753</v>
      </c>
      <c r="C361" s="606"/>
      <c r="D361" s="607"/>
      <c r="E361" s="581" t="s">
        <v>363</v>
      </c>
      <c r="F361" s="577" t="s">
        <v>303</v>
      </c>
      <c r="G361" s="581"/>
      <c r="H361" s="608">
        <v>0</v>
      </c>
      <c r="I361" s="608">
        <v>0</v>
      </c>
      <c r="J361" s="608">
        <v>0</v>
      </c>
      <c r="K361" s="608">
        <v>0</v>
      </c>
      <c r="L361" s="591"/>
      <c r="M361" s="591"/>
      <c r="N361" s="591"/>
      <c r="O361" s="591"/>
    </row>
    <row r="362" spans="1:15" s="563" customFormat="1" ht="36" customHeight="1" x14ac:dyDescent="0.25">
      <c r="A362" s="581" t="s">
        <v>364</v>
      </c>
      <c r="B362" s="605" t="s">
        <v>755</v>
      </c>
      <c r="C362" s="606"/>
      <c r="D362" s="607"/>
      <c r="E362" s="581" t="s">
        <v>365</v>
      </c>
      <c r="F362" s="577" t="s">
        <v>303</v>
      </c>
      <c r="G362" s="581"/>
      <c r="H362" s="608">
        <v>0</v>
      </c>
      <c r="I362" s="608">
        <v>0</v>
      </c>
      <c r="J362" s="608">
        <v>0</v>
      </c>
      <c r="K362" s="608">
        <v>0</v>
      </c>
      <c r="L362" s="591"/>
      <c r="M362" s="591"/>
      <c r="N362" s="591"/>
      <c r="O362" s="591"/>
    </row>
    <row r="363" spans="1:15" s="563" customFormat="1" ht="24.75" customHeight="1" x14ac:dyDescent="0.25">
      <c r="A363" s="581"/>
      <c r="B363" s="610" t="s">
        <v>751</v>
      </c>
      <c r="C363" s="611"/>
      <c r="D363" s="612"/>
      <c r="E363" s="581" t="s">
        <v>366</v>
      </c>
      <c r="F363" s="577" t="s">
        <v>303</v>
      </c>
      <c r="G363" s="581"/>
      <c r="H363" s="608"/>
      <c r="I363" s="608"/>
      <c r="J363" s="608"/>
      <c r="K363" s="608"/>
      <c r="L363" s="591"/>
      <c r="M363" s="591"/>
      <c r="N363" s="591"/>
      <c r="O363" s="591"/>
    </row>
    <row r="364" spans="1:15" s="563" customFormat="1" ht="38.25" customHeight="1" x14ac:dyDescent="0.25">
      <c r="A364" s="581" t="s">
        <v>367</v>
      </c>
      <c r="B364" s="605" t="s">
        <v>368</v>
      </c>
      <c r="C364" s="606"/>
      <c r="D364" s="607"/>
      <c r="E364" s="581" t="s">
        <v>369</v>
      </c>
      <c r="F364" s="577" t="s">
        <v>303</v>
      </c>
      <c r="G364" s="581"/>
      <c r="H364" s="608">
        <v>0</v>
      </c>
      <c r="I364" s="608">
        <v>0</v>
      </c>
      <c r="J364" s="608">
        <v>0</v>
      </c>
      <c r="K364" s="608">
        <v>0</v>
      </c>
      <c r="L364" s="591"/>
      <c r="M364" s="591"/>
      <c r="N364" s="591"/>
      <c r="O364" s="591"/>
    </row>
    <row r="365" spans="1:15" s="563" customFormat="1" ht="36" customHeight="1" x14ac:dyDescent="0.25">
      <c r="A365" s="581" t="s">
        <v>370</v>
      </c>
      <c r="B365" s="605" t="s">
        <v>352</v>
      </c>
      <c r="C365" s="606"/>
      <c r="D365" s="607"/>
      <c r="E365" s="581" t="s">
        <v>371</v>
      </c>
      <c r="F365" s="577" t="s">
        <v>303</v>
      </c>
      <c r="G365" s="581"/>
      <c r="H365" s="608">
        <v>0</v>
      </c>
      <c r="I365" s="608">
        <v>0</v>
      </c>
      <c r="J365" s="608">
        <v>0</v>
      </c>
      <c r="K365" s="608">
        <v>0</v>
      </c>
      <c r="L365" s="591"/>
      <c r="M365" s="591"/>
      <c r="N365" s="591"/>
      <c r="O365" s="591"/>
    </row>
    <row r="366" spans="1:15" s="563" customFormat="1" ht="42.75" customHeight="1" x14ac:dyDescent="0.25">
      <c r="A366" s="581" t="s">
        <v>372</v>
      </c>
      <c r="B366" s="605" t="s">
        <v>753</v>
      </c>
      <c r="C366" s="606"/>
      <c r="D366" s="607"/>
      <c r="E366" s="581" t="s">
        <v>373</v>
      </c>
      <c r="F366" s="577" t="s">
        <v>303</v>
      </c>
      <c r="G366" s="581"/>
      <c r="H366" s="608">
        <v>0</v>
      </c>
      <c r="I366" s="608">
        <v>0</v>
      </c>
      <c r="J366" s="608">
        <v>0</v>
      </c>
      <c r="K366" s="608">
        <v>0</v>
      </c>
      <c r="L366" s="591"/>
      <c r="M366" s="591"/>
      <c r="N366" s="591"/>
      <c r="O366" s="591"/>
    </row>
    <row r="367" spans="1:15" s="563" customFormat="1" ht="39" customHeight="1" x14ac:dyDescent="0.25">
      <c r="A367" s="581" t="s">
        <v>374</v>
      </c>
      <c r="B367" s="605" t="s">
        <v>375</v>
      </c>
      <c r="C367" s="606"/>
      <c r="D367" s="607"/>
      <c r="E367" s="581" t="s">
        <v>376</v>
      </c>
      <c r="F367" s="577" t="s">
        <v>303</v>
      </c>
      <c r="G367" s="581"/>
      <c r="H367" s="608">
        <f>M195+M197+M222+M253+M255+M289+M298+M306+M308+M309</f>
        <v>674479.78999999992</v>
      </c>
      <c r="I367" s="608">
        <v>299000</v>
      </c>
      <c r="J367" s="608">
        <v>299000</v>
      </c>
      <c r="K367" s="608">
        <v>0</v>
      </c>
      <c r="L367" s="591"/>
      <c r="M367" s="591"/>
      <c r="N367" s="591"/>
      <c r="O367" s="591"/>
    </row>
    <row r="368" spans="1:15" s="563" customFormat="1" ht="54" customHeight="1" x14ac:dyDescent="0.25">
      <c r="A368" s="581" t="s">
        <v>379</v>
      </c>
      <c r="B368" s="605" t="s">
        <v>352</v>
      </c>
      <c r="C368" s="606"/>
      <c r="D368" s="607"/>
      <c r="E368" s="581" t="s">
        <v>380</v>
      </c>
      <c r="F368" s="577" t="s">
        <v>303</v>
      </c>
      <c r="G368" s="581"/>
      <c r="H368" s="608">
        <f>H367</f>
        <v>674479.78999999992</v>
      </c>
      <c r="I368" s="608">
        <f>I367</f>
        <v>299000</v>
      </c>
      <c r="J368" s="608">
        <f>J367</f>
        <v>299000</v>
      </c>
      <c r="K368" s="608">
        <v>0</v>
      </c>
      <c r="L368" s="591"/>
      <c r="M368" s="591"/>
      <c r="N368" s="591"/>
      <c r="O368" s="591"/>
    </row>
    <row r="369" spans="1:15" s="563" customFormat="1" ht="28.5" customHeight="1" x14ac:dyDescent="0.25">
      <c r="A369" s="581"/>
      <c r="B369" s="610" t="s">
        <v>751</v>
      </c>
      <c r="C369" s="611"/>
      <c r="D369" s="612"/>
      <c r="E369" s="581" t="s">
        <v>381</v>
      </c>
      <c r="F369" s="577" t="s">
        <v>303</v>
      </c>
      <c r="G369" s="581"/>
      <c r="H369" s="608"/>
      <c r="I369" s="608"/>
      <c r="J369" s="608"/>
      <c r="K369" s="608"/>
      <c r="L369" s="591"/>
      <c r="M369" s="591"/>
      <c r="N369" s="591"/>
      <c r="O369" s="591"/>
    </row>
    <row r="370" spans="1:15" s="563" customFormat="1" ht="39.75" customHeight="1" x14ac:dyDescent="0.25">
      <c r="A370" s="581" t="s">
        <v>382</v>
      </c>
      <c r="B370" s="605" t="s">
        <v>344</v>
      </c>
      <c r="C370" s="606"/>
      <c r="D370" s="607"/>
      <c r="E370" s="581" t="s">
        <v>383</v>
      </c>
      <c r="F370" s="577" t="s">
        <v>303</v>
      </c>
      <c r="G370" s="581"/>
      <c r="H370" s="608">
        <v>0</v>
      </c>
      <c r="I370" s="608">
        <v>0</v>
      </c>
      <c r="J370" s="608">
        <v>0</v>
      </c>
      <c r="K370" s="608">
        <v>0</v>
      </c>
      <c r="L370" s="591"/>
      <c r="M370" s="591"/>
      <c r="N370" s="591"/>
      <c r="O370" s="591"/>
    </row>
    <row r="371" spans="1:15" s="563" customFormat="1" ht="81" customHeight="1" x14ac:dyDescent="0.25">
      <c r="A371" s="581" t="s">
        <v>24</v>
      </c>
      <c r="B371" s="605" t="s">
        <v>756</v>
      </c>
      <c r="C371" s="606"/>
      <c r="D371" s="607"/>
      <c r="E371" s="581" t="s">
        <v>384</v>
      </c>
      <c r="F371" s="577" t="s">
        <v>303</v>
      </c>
      <c r="G371" s="581"/>
      <c r="H371" s="608">
        <f>H354</f>
        <v>5431565</v>
      </c>
      <c r="I371" s="608">
        <f>I354</f>
        <v>3671973.68</v>
      </c>
      <c r="J371" s="608">
        <f>J354</f>
        <v>3671973.68</v>
      </c>
      <c r="K371" s="608">
        <v>0</v>
      </c>
      <c r="L371" s="591"/>
      <c r="M371" s="591"/>
      <c r="N371" s="591"/>
      <c r="O371" s="591"/>
    </row>
    <row r="372" spans="1:15" s="563" customFormat="1" ht="24.75" customHeight="1" x14ac:dyDescent="0.25">
      <c r="A372" s="581"/>
      <c r="B372" s="610" t="s">
        <v>385</v>
      </c>
      <c r="C372" s="611"/>
      <c r="D372" s="612"/>
      <c r="E372" s="581" t="s">
        <v>386</v>
      </c>
      <c r="F372" s="577" t="s">
        <v>303</v>
      </c>
      <c r="G372" s="581"/>
      <c r="H372" s="608">
        <f>H371</f>
        <v>5431565</v>
      </c>
      <c r="I372" s="608">
        <f>I371</f>
        <v>3671973.68</v>
      </c>
      <c r="J372" s="608">
        <f>J371</f>
        <v>3671973.68</v>
      </c>
      <c r="K372" s="608">
        <v>0</v>
      </c>
      <c r="L372" s="591"/>
      <c r="M372" s="591"/>
      <c r="N372" s="591"/>
      <c r="O372" s="591"/>
    </row>
    <row r="373" spans="1:15" s="563" customFormat="1" ht="66.75" customHeight="1" x14ac:dyDescent="0.25">
      <c r="A373" s="581" t="s">
        <v>331</v>
      </c>
      <c r="B373" s="605" t="s">
        <v>387</v>
      </c>
      <c r="C373" s="606"/>
      <c r="D373" s="607"/>
      <c r="E373" s="581" t="s">
        <v>388</v>
      </c>
      <c r="F373" s="577" t="s">
        <v>303</v>
      </c>
      <c r="G373" s="581"/>
      <c r="H373" s="608">
        <v>0</v>
      </c>
      <c r="I373" s="608">
        <v>0</v>
      </c>
      <c r="J373" s="608">
        <v>0</v>
      </c>
      <c r="K373" s="608">
        <v>0</v>
      </c>
      <c r="L373" s="591"/>
      <c r="M373" s="591"/>
      <c r="N373" s="591"/>
      <c r="O373" s="591"/>
    </row>
    <row r="374" spans="1:15" s="563" customFormat="1" ht="24" customHeight="1" x14ac:dyDescent="0.25">
      <c r="A374" s="581"/>
      <c r="B374" s="613" t="s">
        <v>385</v>
      </c>
      <c r="C374" s="614"/>
      <c r="D374" s="615"/>
      <c r="E374" s="581" t="s">
        <v>389</v>
      </c>
      <c r="F374" s="577" t="s">
        <v>303</v>
      </c>
      <c r="G374" s="581"/>
      <c r="H374" s="608">
        <v>0</v>
      </c>
      <c r="I374" s="608">
        <v>0</v>
      </c>
      <c r="J374" s="608">
        <v>0</v>
      </c>
      <c r="K374" s="608">
        <v>0</v>
      </c>
      <c r="L374" s="591"/>
      <c r="M374" s="591"/>
      <c r="N374" s="591"/>
      <c r="O374" s="591"/>
    </row>
    <row r="375" spans="1:15" ht="15" x14ac:dyDescent="0.2">
      <c r="A375" s="400"/>
      <c r="B375" s="400"/>
      <c r="C375" s="400"/>
      <c r="D375" s="400"/>
      <c r="E375" s="400"/>
      <c r="F375" s="400"/>
      <c r="G375" s="400"/>
      <c r="H375" s="400"/>
      <c r="I375" s="400"/>
      <c r="J375" s="400"/>
      <c r="K375" s="400"/>
      <c r="L375" s="400"/>
      <c r="M375" s="400"/>
      <c r="N375" s="400"/>
      <c r="O375" s="400"/>
    </row>
    <row r="376" spans="1:15" s="7" customFormat="1" ht="30" customHeight="1" x14ac:dyDescent="0.25">
      <c r="A376" s="401" t="s">
        <v>320</v>
      </c>
      <c r="B376" s="428" t="s">
        <v>797</v>
      </c>
      <c r="C376" s="428"/>
      <c r="D376" s="398"/>
      <c r="E376" s="429" t="s">
        <v>802</v>
      </c>
      <c r="F376" s="429"/>
      <c r="G376" s="398"/>
      <c r="H376" s="422" t="s">
        <v>616</v>
      </c>
      <c r="I376" s="422"/>
      <c r="J376" s="398"/>
      <c r="K376" s="398"/>
      <c r="L376" s="399"/>
      <c r="M376" s="399"/>
      <c r="N376" s="399"/>
      <c r="O376" s="399"/>
    </row>
    <row r="377" spans="1:15" s="7" customFormat="1" ht="14.25" customHeight="1" x14ac:dyDescent="0.25">
      <c r="A377" s="402" t="s">
        <v>321</v>
      </c>
      <c r="B377" s="430" t="s">
        <v>322</v>
      </c>
      <c r="C377" s="430"/>
      <c r="D377" s="398"/>
      <c r="E377" s="431" t="s">
        <v>288</v>
      </c>
      <c r="F377" s="431"/>
      <c r="G377" s="398"/>
      <c r="H377" s="429" t="s">
        <v>289</v>
      </c>
      <c r="I377" s="429"/>
      <c r="J377" s="398"/>
      <c r="K377" s="398"/>
      <c r="L377" s="399"/>
      <c r="M377" s="399"/>
      <c r="N377" s="399"/>
      <c r="O377" s="399"/>
    </row>
    <row r="378" spans="1:15" s="7" customFormat="1" ht="30" customHeight="1" x14ac:dyDescent="0.25">
      <c r="A378" s="403"/>
      <c r="B378" s="404"/>
      <c r="C378" s="404"/>
      <c r="D378" s="398"/>
      <c r="E378" s="398"/>
      <c r="F378" s="398"/>
      <c r="G378" s="398"/>
      <c r="H378" s="398"/>
      <c r="I378" s="398"/>
      <c r="J378" s="398"/>
      <c r="K378" s="398"/>
      <c r="L378" s="399"/>
      <c r="M378" s="399"/>
      <c r="N378" s="399"/>
      <c r="O378" s="399"/>
    </row>
    <row r="379" spans="1:15" s="7" customFormat="1" ht="30.75" customHeight="1" x14ac:dyDescent="0.25">
      <c r="A379" s="405" t="s">
        <v>323</v>
      </c>
      <c r="B379" s="428" t="s">
        <v>571</v>
      </c>
      <c r="C379" s="428"/>
      <c r="D379" s="398"/>
      <c r="E379" s="429" t="s">
        <v>801</v>
      </c>
      <c r="F379" s="429"/>
      <c r="G379" s="398"/>
      <c r="H379" s="422" t="s">
        <v>737</v>
      </c>
      <c r="I379" s="422"/>
      <c r="J379" s="398"/>
      <c r="K379" s="398"/>
      <c r="L379" s="399"/>
      <c r="M379" s="399"/>
      <c r="N379" s="399"/>
      <c r="O379" s="399"/>
    </row>
    <row r="380" spans="1:15" s="7" customFormat="1" ht="12.75" customHeight="1" x14ac:dyDescent="0.25">
      <c r="A380" s="403"/>
      <c r="B380" s="430" t="s">
        <v>322</v>
      </c>
      <c r="C380" s="430"/>
      <c r="D380" s="398"/>
      <c r="E380" s="431" t="s">
        <v>288</v>
      </c>
      <c r="F380" s="431"/>
      <c r="G380" s="398"/>
      <c r="H380" s="429" t="s">
        <v>289</v>
      </c>
      <c r="I380" s="429"/>
      <c r="J380" s="398"/>
      <c r="K380" s="398"/>
      <c r="L380" s="399"/>
      <c r="M380" s="399"/>
      <c r="N380" s="399"/>
      <c r="O380" s="399"/>
    </row>
    <row r="381" spans="1:15" s="7" customFormat="1" ht="30" customHeight="1" x14ac:dyDescent="0.2">
      <c r="A381" s="406"/>
      <c r="B381" s="407"/>
      <c r="C381" s="407"/>
      <c r="D381" s="408"/>
      <c r="E381" s="408"/>
      <c r="F381" s="408"/>
      <c r="G381" s="408"/>
      <c r="H381" s="408"/>
      <c r="I381" s="408"/>
      <c r="J381" s="408"/>
      <c r="K381" s="408"/>
      <c r="L381" s="409"/>
      <c r="M381" s="409"/>
      <c r="N381" s="409"/>
      <c r="O381" s="409"/>
    </row>
    <row r="382" spans="1:15" s="7" customFormat="1" ht="15" customHeight="1" x14ac:dyDescent="0.2">
      <c r="A382" s="406" t="s">
        <v>809</v>
      </c>
      <c r="B382" s="407"/>
      <c r="C382" s="407"/>
      <c r="D382" s="408"/>
      <c r="E382" s="408"/>
      <c r="F382" s="408"/>
      <c r="G382" s="408"/>
      <c r="H382" s="408"/>
      <c r="I382" s="408"/>
      <c r="J382" s="408"/>
      <c r="K382" s="408"/>
      <c r="L382" s="409"/>
      <c r="M382" s="409"/>
      <c r="N382" s="409"/>
      <c r="O382" s="409"/>
    </row>
    <row r="384" spans="1:15" s="10" customFormat="1" ht="11.25" x14ac:dyDescent="0.2"/>
    <row r="385" s="10" customFormat="1" ht="11.25" x14ac:dyDescent="0.2"/>
    <row r="386" s="10" customFormat="1" ht="11.25" x14ac:dyDescent="0.2"/>
    <row r="387" s="10" customFormat="1" ht="11.25" x14ac:dyDescent="0.2"/>
    <row r="388" s="10" customFormat="1" ht="11.25" x14ac:dyDescent="0.2"/>
    <row r="389" s="10" customFormat="1" ht="11.25" x14ac:dyDescent="0.2"/>
    <row r="390" s="10" customFormat="1" ht="11.25" x14ac:dyDescent="0.2"/>
    <row r="391" s="10" customFormat="1" ht="11.25" x14ac:dyDescent="0.2"/>
  </sheetData>
  <autoFilter ref="A165:O374" xr:uid="{03010F20-298E-4565-836A-8DF71357930F}"/>
  <mergeCells count="62"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O4"/>
    <mergeCell ref="J4:J5"/>
    <mergeCell ref="A343:I343"/>
    <mergeCell ref="A344:A345"/>
    <mergeCell ref="B344:D345"/>
    <mergeCell ref="E344:E345"/>
    <mergeCell ref="F344:F345"/>
    <mergeCell ref="G344:G345"/>
    <mergeCell ref="H344:K344"/>
    <mergeCell ref="B346:D346"/>
    <mergeCell ref="B347:D347"/>
    <mergeCell ref="B348:D348"/>
    <mergeCell ref="B349:D349"/>
    <mergeCell ref="B372:D372"/>
    <mergeCell ref="B358:D358"/>
    <mergeCell ref="B359:D359"/>
    <mergeCell ref="B360:D360"/>
    <mergeCell ref="B361:D361"/>
    <mergeCell ref="B350:D350"/>
    <mergeCell ref="B362:D362"/>
    <mergeCell ref="B351:D351"/>
    <mergeCell ref="B352:D352"/>
    <mergeCell ref="B353:D353"/>
    <mergeCell ref="B354:D354"/>
    <mergeCell ref="B355:D355"/>
    <mergeCell ref="B356:D356"/>
    <mergeCell ref="B357:D357"/>
    <mergeCell ref="B374:D374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3:D373"/>
    <mergeCell ref="B376:C376"/>
    <mergeCell ref="E376:F376"/>
    <mergeCell ref="H376:I376"/>
    <mergeCell ref="B377:C377"/>
    <mergeCell ref="E377:F377"/>
    <mergeCell ref="H377:I377"/>
    <mergeCell ref="B379:C379"/>
    <mergeCell ref="E379:F379"/>
    <mergeCell ref="H379:I379"/>
    <mergeCell ref="B380:C380"/>
    <mergeCell ref="E380:F380"/>
    <mergeCell ref="H380:I380"/>
  </mergeCells>
  <pageMargins left="0.51181102362204722" right="0.11811023622047245" top="0.15748031496062992" bottom="0.15748031496062992" header="0.31496062992125984" footer="0.31496062992125984"/>
  <pageSetup paperSize="9" scale="44" fitToHeight="17" orientation="landscape" r:id="rId1"/>
  <headerFooter alignWithMargins="0"/>
  <rowBreaks count="1" manualBreakCount="1">
    <brk id="3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B5F8A-E94F-479A-9434-A2C029340888}">
  <dimension ref="A1:O143"/>
  <sheetViews>
    <sheetView zoomScale="82" zoomScaleNormal="82" workbookViewId="0">
      <selection activeCell="K28" sqref="K28"/>
    </sheetView>
  </sheetViews>
  <sheetFormatPr defaultRowHeight="12.75" x14ac:dyDescent="0.2"/>
  <cols>
    <col min="1" max="1" width="8.42578125" style="271" customWidth="1"/>
    <col min="2" max="2" width="77" style="271" customWidth="1"/>
    <col min="3" max="3" width="13.140625" style="271" customWidth="1"/>
    <col min="4" max="4" width="16.140625" style="271" customWidth="1"/>
    <col min="5" max="5" width="18.7109375" style="271" customWidth="1"/>
    <col min="6" max="6" width="17.140625" style="271" customWidth="1"/>
    <col min="7" max="7" width="20.7109375" style="271" customWidth="1"/>
    <col min="8" max="8" width="10.5703125" style="271" customWidth="1"/>
    <col min="9" max="13" width="9.140625" style="271"/>
    <col min="14" max="14" width="13.28515625" style="271" customWidth="1"/>
    <col min="15" max="256" width="9.140625" style="271"/>
    <col min="257" max="257" width="8.42578125" style="271" customWidth="1"/>
    <col min="258" max="258" width="77" style="271" customWidth="1"/>
    <col min="259" max="259" width="13.140625" style="271" customWidth="1"/>
    <col min="260" max="260" width="16.140625" style="271" customWidth="1"/>
    <col min="261" max="261" width="18.7109375" style="271" customWidth="1"/>
    <col min="262" max="262" width="17.140625" style="271" customWidth="1"/>
    <col min="263" max="263" width="20.7109375" style="271" customWidth="1"/>
    <col min="264" max="512" width="9.140625" style="271"/>
    <col min="513" max="513" width="8.42578125" style="271" customWidth="1"/>
    <col min="514" max="514" width="77" style="271" customWidth="1"/>
    <col min="515" max="515" width="13.140625" style="271" customWidth="1"/>
    <col min="516" max="516" width="16.140625" style="271" customWidth="1"/>
    <col min="517" max="517" width="18.7109375" style="271" customWidth="1"/>
    <col min="518" max="518" width="17.140625" style="271" customWidth="1"/>
    <col min="519" max="519" width="20.7109375" style="271" customWidth="1"/>
    <col min="520" max="768" width="9.140625" style="271"/>
    <col min="769" max="769" width="8.42578125" style="271" customWidth="1"/>
    <col min="770" max="770" width="77" style="271" customWidth="1"/>
    <col min="771" max="771" width="13.140625" style="271" customWidth="1"/>
    <col min="772" max="772" width="16.140625" style="271" customWidth="1"/>
    <col min="773" max="773" width="18.7109375" style="271" customWidth="1"/>
    <col min="774" max="774" width="17.140625" style="271" customWidth="1"/>
    <col min="775" max="775" width="20.7109375" style="271" customWidth="1"/>
    <col min="776" max="1024" width="9.140625" style="271"/>
    <col min="1025" max="1025" width="8.42578125" style="271" customWidth="1"/>
    <col min="1026" max="1026" width="77" style="271" customWidth="1"/>
    <col min="1027" max="1027" width="13.140625" style="271" customWidth="1"/>
    <col min="1028" max="1028" width="16.140625" style="271" customWidth="1"/>
    <col min="1029" max="1029" width="18.7109375" style="271" customWidth="1"/>
    <col min="1030" max="1030" width="17.140625" style="271" customWidth="1"/>
    <col min="1031" max="1031" width="20.7109375" style="271" customWidth="1"/>
    <col min="1032" max="1280" width="9.140625" style="271"/>
    <col min="1281" max="1281" width="8.42578125" style="271" customWidth="1"/>
    <col min="1282" max="1282" width="77" style="271" customWidth="1"/>
    <col min="1283" max="1283" width="13.140625" style="271" customWidth="1"/>
    <col min="1284" max="1284" width="16.140625" style="271" customWidth="1"/>
    <col min="1285" max="1285" width="18.7109375" style="271" customWidth="1"/>
    <col min="1286" max="1286" width="17.140625" style="271" customWidth="1"/>
    <col min="1287" max="1287" width="20.7109375" style="271" customWidth="1"/>
    <col min="1288" max="1536" width="9.140625" style="271"/>
    <col min="1537" max="1537" width="8.42578125" style="271" customWidth="1"/>
    <col min="1538" max="1538" width="77" style="271" customWidth="1"/>
    <col min="1539" max="1539" width="13.140625" style="271" customWidth="1"/>
    <col min="1540" max="1540" width="16.140625" style="271" customWidth="1"/>
    <col min="1541" max="1541" width="18.7109375" style="271" customWidth="1"/>
    <col min="1542" max="1542" width="17.140625" style="271" customWidth="1"/>
    <col min="1543" max="1543" width="20.7109375" style="271" customWidth="1"/>
    <col min="1544" max="1792" width="9.140625" style="271"/>
    <col min="1793" max="1793" width="8.42578125" style="271" customWidth="1"/>
    <col min="1794" max="1794" width="77" style="271" customWidth="1"/>
    <col min="1795" max="1795" width="13.140625" style="271" customWidth="1"/>
    <col min="1796" max="1796" width="16.140625" style="271" customWidth="1"/>
    <col min="1797" max="1797" width="18.7109375" style="271" customWidth="1"/>
    <col min="1798" max="1798" width="17.140625" style="271" customWidth="1"/>
    <col min="1799" max="1799" width="20.7109375" style="271" customWidth="1"/>
    <col min="1800" max="2048" width="9.140625" style="271"/>
    <col min="2049" max="2049" width="8.42578125" style="271" customWidth="1"/>
    <col min="2050" max="2050" width="77" style="271" customWidth="1"/>
    <col min="2051" max="2051" width="13.140625" style="271" customWidth="1"/>
    <col min="2052" max="2052" width="16.140625" style="271" customWidth="1"/>
    <col min="2053" max="2053" width="18.7109375" style="271" customWidth="1"/>
    <col min="2054" max="2054" width="17.140625" style="271" customWidth="1"/>
    <col min="2055" max="2055" width="20.7109375" style="271" customWidth="1"/>
    <col min="2056" max="2304" width="9.140625" style="271"/>
    <col min="2305" max="2305" width="8.42578125" style="271" customWidth="1"/>
    <col min="2306" max="2306" width="77" style="271" customWidth="1"/>
    <col min="2307" max="2307" width="13.140625" style="271" customWidth="1"/>
    <col min="2308" max="2308" width="16.140625" style="271" customWidth="1"/>
    <col min="2309" max="2309" width="18.7109375" style="271" customWidth="1"/>
    <col min="2310" max="2310" width="17.140625" style="271" customWidth="1"/>
    <col min="2311" max="2311" width="20.7109375" style="271" customWidth="1"/>
    <col min="2312" max="2560" width="9.140625" style="271"/>
    <col min="2561" max="2561" width="8.42578125" style="271" customWidth="1"/>
    <col min="2562" max="2562" width="77" style="271" customWidth="1"/>
    <col min="2563" max="2563" width="13.140625" style="271" customWidth="1"/>
    <col min="2564" max="2564" width="16.140625" style="271" customWidth="1"/>
    <col min="2565" max="2565" width="18.7109375" style="271" customWidth="1"/>
    <col min="2566" max="2566" width="17.140625" style="271" customWidth="1"/>
    <col min="2567" max="2567" width="20.7109375" style="271" customWidth="1"/>
    <col min="2568" max="2816" width="9.140625" style="271"/>
    <col min="2817" max="2817" width="8.42578125" style="271" customWidth="1"/>
    <col min="2818" max="2818" width="77" style="271" customWidth="1"/>
    <col min="2819" max="2819" width="13.140625" style="271" customWidth="1"/>
    <col min="2820" max="2820" width="16.140625" style="271" customWidth="1"/>
    <col min="2821" max="2821" width="18.7109375" style="271" customWidth="1"/>
    <col min="2822" max="2822" width="17.140625" style="271" customWidth="1"/>
    <col min="2823" max="2823" width="20.7109375" style="271" customWidth="1"/>
    <col min="2824" max="3072" width="9.140625" style="271"/>
    <col min="3073" max="3073" width="8.42578125" style="271" customWidth="1"/>
    <col min="3074" max="3074" width="77" style="271" customWidth="1"/>
    <col min="3075" max="3075" width="13.140625" style="271" customWidth="1"/>
    <col min="3076" max="3076" width="16.140625" style="271" customWidth="1"/>
    <col min="3077" max="3077" width="18.7109375" style="271" customWidth="1"/>
    <col min="3078" max="3078" width="17.140625" style="271" customWidth="1"/>
    <col min="3079" max="3079" width="20.7109375" style="271" customWidth="1"/>
    <col min="3080" max="3328" width="9.140625" style="271"/>
    <col min="3329" max="3329" width="8.42578125" style="271" customWidth="1"/>
    <col min="3330" max="3330" width="77" style="271" customWidth="1"/>
    <col min="3331" max="3331" width="13.140625" style="271" customWidth="1"/>
    <col min="3332" max="3332" width="16.140625" style="271" customWidth="1"/>
    <col min="3333" max="3333" width="18.7109375" style="271" customWidth="1"/>
    <col min="3334" max="3334" width="17.140625" style="271" customWidth="1"/>
    <col min="3335" max="3335" width="20.7109375" style="271" customWidth="1"/>
    <col min="3336" max="3584" width="9.140625" style="271"/>
    <col min="3585" max="3585" width="8.42578125" style="271" customWidth="1"/>
    <col min="3586" max="3586" width="77" style="271" customWidth="1"/>
    <col min="3587" max="3587" width="13.140625" style="271" customWidth="1"/>
    <col min="3588" max="3588" width="16.140625" style="271" customWidth="1"/>
    <col min="3589" max="3589" width="18.7109375" style="271" customWidth="1"/>
    <col min="3590" max="3590" width="17.140625" style="271" customWidth="1"/>
    <col min="3591" max="3591" width="20.7109375" style="271" customWidth="1"/>
    <col min="3592" max="3840" width="9.140625" style="271"/>
    <col min="3841" max="3841" width="8.42578125" style="271" customWidth="1"/>
    <col min="3842" max="3842" width="77" style="271" customWidth="1"/>
    <col min="3843" max="3843" width="13.140625" style="271" customWidth="1"/>
    <col min="3844" max="3844" width="16.140625" style="271" customWidth="1"/>
    <col min="3845" max="3845" width="18.7109375" style="271" customWidth="1"/>
    <col min="3846" max="3846" width="17.140625" style="271" customWidth="1"/>
    <col min="3847" max="3847" width="20.7109375" style="271" customWidth="1"/>
    <col min="3848" max="4096" width="9.140625" style="271"/>
    <col min="4097" max="4097" width="8.42578125" style="271" customWidth="1"/>
    <col min="4098" max="4098" width="77" style="271" customWidth="1"/>
    <col min="4099" max="4099" width="13.140625" style="271" customWidth="1"/>
    <col min="4100" max="4100" width="16.140625" style="271" customWidth="1"/>
    <col min="4101" max="4101" width="18.7109375" style="271" customWidth="1"/>
    <col min="4102" max="4102" width="17.140625" style="271" customWidth="1"/>
    <col min="4103" max="4103" width="20.7109375" style="271" customWidth="1"/>
    <col min="4104" max="4352" width="9.140625" style="271"/>
    <col min="4353" max="4353" width="8.42578125" style="271" customWidth="1"/>
    <col min="4354" max="4354" width="77" style="271" customWidth="1"/>
    <col min="4355" max="4355" width="13.140625" style="271" customWidth="1"/>
    <col min="4356" max="4356" width="16.140625" style="271" customWidth="1"/>
    <col min="4357" max="4357" width="18.7109375" style="271" customWidth="1"/>
    <col min="4358" max="4358" width="17.140625" style="271" customWidth="1"/>
    <col min="4359" max="4359" width="20.7109375" style="271" customWidth="1"/>
    <col min="4360" max="4608" width="9.140625" style="271"/>
    <col min="4609" max="4609" width="8.42578125" style="271" customWidth="1"/>
    <col min="4610" max="4610" width="77" style="271" customWidth="1"/>
    <col min="4611" max="4611" width="13.140625" style="271" customWidth="1"/>
    <col min="4612" max="4612" width="16.140625" style="271" customWidth="1"/>
    <col min="4613" max="4613" width="18.7109375" style="271" customWidth="1"/>
    <col min="4614" max="4614" width="17.140625" style="271" customWidth="1"/>
    <col min="4615" max="4615" width="20.7109375" style="271" customWidth="1"/>
    <col min="4616" max="4864" width="9.140625" style="271"/>
    <col min="4865" max="4865" width="8.42578125" style="271" customWidth="1"/>
    <col min="4866" max="4866" width="77" style="271" customWidth="1"/>
    <col min="4867" max="4867" width="13.140625" style="271" customWidth="1"/>
    <col min="4868" max="4868" width="16.140625" style="271" customWidth="1"/>
    <col min="4869" max="4869" width="18.7109375" style="271" customWidth="1"/>
    <col min="4870" max="4870" width="17.140625" style="271" customWidth="1"/>
    <col min="4871" max="4871" width="20.7109375" style="271" customWidth="1"/>
    <col min="4872" max="5120" width="9.140625" style="271"/>
    <col min="5121" max="5121" width="8.42578125" style="271" customWidth="1"/>
    <col min="5122" max="5122" width="77" style="271" customWidth="1"/>
    <col min="5123" max="5123" width="13.140625" style="271" customWidth="1"/>
    <col min="5124" max="5124" width="16.140625" style="271" customWidth="1"/>
    <col min="5125" max="5125" width="18.7109375" style="271" customWidth="1"/>
    <col min="5126" max="5126" width="17.140625" style="271" customWidth="1"/>
    <col min="5127" max="5127" width="20.7109375" style="271" customWidth="1"/>
    <col min="5128" max="5376" width="9.140625" style="271"/>
    <col min="5377" max="5377" width="8.42578125" style="271" customWidth="1"/>
    <col min="5378" max="5378" width="77" style="271" customWidth="1"/>
    <col min="5379" max="5379" width="13.140625" style="271" customWidth="1"/>
    <col min="5380" max="5380" width="16.140625" style="271" customWidth="1"/>
    <col min="5381" max="5381" width="18.7109375" style="271" customWidth="1"/>
    <col min="5382" max="5382" width="17.140625" style="271" customWidth="1"/>
    <col min="5383" max="5383" width="20.7109375" style="271" customWidth="1"/>
    <col min="5384" max="5632" width="9.140625" style="271"/>
    <col min="5633" max="5633" width="8.42578125" style="271" customWidth="1"/>
    <col min="5634" max="5634" width="77" style="271" customWidth="1"/>
    <col min="5635" max="5635" width="13.140625" style="271" customWidth="1"/>
    <col min="5636" max="5636" width="16.140625" style="271" customWidth="1"/>
    <col min="5637" max="5637" width="18.7109375" style="271" customWidth="1"/>
    <col min="5638" max="5638" width="17.140625" style="271" customWidth="1"/>
    <col min="5639" max="5639" width="20.7109375" style="271" customWidth="1"/>
    <col min="5640" max="5888" width="9.140625" style="271"/>
    <col min="5889" max="5889" width="8.42578125" style="271" customWidth="1"/>
    <col min="5890" max="5890" width="77" style="271" customWidth="1"/>
    <col min="5891" max="5891" width="13.140625" style="271" customWidth="1"/>
    <col min="5892" max="5892" width="16.140625" style="271" customWidth="1"/>
    <col min="5893" max="5893" width="18.7109375" style="271" customWidth="1"/>
    <col min="5894" max="5894" width="17.140625" style="271" customWidth="1"/>
    <col min="5895" max="5895" width="20.7109375" style="271" customWidth="1"/>
    <col min="5896" max="6144" width="9.140625" style="271"/>
    <col min="6145" max="6145" width="8.42578125" style="271" customWidth="1"/>
    <col min="6146" max="6146" width="77" style="271" customWidth="1"/>
    <col min="6147" max="6147" width="13.140625" style="271" customWidth="1"/>
    <col min="6148" max="6148" width="16.140625" style="271" customWidth="1"/>
    <col min="6149" max="6149" width="18.7109375" style="271" customWidth="1"/>
    <col min="6150" max="6150" width="17.140625" style="271" customWidth="1"/>
    <col min="6151" max="6151" width="20.7109375" style="271" customWidth="1"/>
    <col min="6152" max="6400" width="9.140625" style="271"/>
    <col min="6401" max="6401" width="8.42578125" style="271" customWidth="1"/>
    <col min="6402" max="6402" width="77" style="271" customWidth="1"/>
    <col min="6403" max="6403" width="13.140625" style="271" customWidth="1"/>
    <col min="6404" max="6404" width="16.140625" style="271" customWidth="1"/>
    <col min="6405" max="6405" width="18.7109375" style="271" customWidth="1"/>
    <col min="6406" max="6406" width="17.140625" style="271" customWidth="1"/>
    <col min="6407" max="6407" width="20.7109375" style="271" customWidth="1"/>
    <col min="6408" max="6656" width="9.140625" style="271"/>
    <col min="6657" max="6657" width="8.42578125" style="271" customWidth="1"/>
    <col min="6658" max="6658" width="77" style="271" customWidth="1"/>
    <col min="6659" max="6659" width="13.140625" style="271" customWidth="1"/>
    <col min="6660" max="6660" width="16.140625" style="271" customWidth="1"/>
    <col min="6661" max="6661" width="18.7109375" style="271" customWidth="1"/>
    <col min="6662" max="6662" width="17.140625" style="271" customWidth="1"/>
    <col min="6663" max="6663" width="20.7109375" style="271" customWidth="1"/>
    <col min="6664" max="6912" width="9.140625" style="271"/>
    <col min="6913" max="6913" width="8.42578125" style="271" customWidth="1"/>
    <col min="6914" max="6914" width="77" style="271" customWidth="1"/>
    <col min="6915" max="6915" width="13.140625" style="271" customWidth="1"/>
    <col min="6916" max="6916" width="16.140625" style="271" customWidth="1"/>
    <col min="6917" max="6917" width="18.7109375" style="271" customWidth="1"/>
    <col min="6918" max="6918" width="17.140625" style="271" customWidth="1"/>
    <col min="6919" max="6919" width="20.7109375" style="271" customWidth="1"/>
    <col min="6920" max="7168" width="9.140625" style="271"/>
    <col min="7169" max="7169" width="8.42578125" style="271" customWidth="1"/>
    <col min="7170" max="7170" width="77" style="271" customWidth="1"/>
    <col min="7171" max="7171" width="13.140625" style="271" customWidth="1"/>
    <col min="7172" max="7172" width="16.140625" style="271" customWidth="1"/>
    <col min="7173" max="7173" width="18.7109375" style="271" customWidth="1"/>
    <col min="7174" max="7174" width="17.140625" style="271" customWidth="1"/>
    <col min="7175" max="7175" width="20.7109375" style="271" customWidth="1"/>
    <col min="7176" max="7424" width="9.140625" style="271"/>
    <col min="7425" max="7425" width="8.42578125" style="271" customWidth="1"/>
    <col min="7426" max="7426" width="77" style="271" customWidth="1"/>
    <col min="7427" max="7427" width="13.140625" style="271" customWidth="1"/>
    <col min="7428" max="7428" width="16.140625" style="271" customWidth="1"/>
    <col min="7429" max="7429" width="18.7109375" style="271" customWidth="1"/>
    <col min="7430" max="7430" width="17.140625" style="271" customWidth="1"/>
    <col min="7431" max="7431" width="20.7109375" style="271" customWidth="1"/>
    <col min="7432" max="7680" width="9.140625" style="271"/>
    <col min="7681" max="7681" width="8.42578125" style="271" customWidth="1"/>
    <col min="7682" max="7682" width="77" style="271" customWidth="1"/>
    <col min="7683" max="7683" width="13.140625" style="271" customWidth="1"/>
    <col min="7684" max="7684" width="16.140625" style="271" customWidth="1"/>
    <col min="7685" max="7685" width="18.7109375" style="271" customWidth="1"/>
    <col min="7686" max="7686" width="17.140625" style="271" customWidth="1"/>
    <col min="7687" max="7687" width="20.7109375" style="271" customWidth="1"/>
    <col min="7688" max="7936" width="9.140625" style="271"/>
    <col min="7937" max="7937" width="8.42578125" style="271" customWidth="1"/>
    <col min="7938" max="7938" width="77" style="271" customWidth="1"/>
    <col min="7939" max="7939" width="13.140625" style="271" customWidth="1"/>
    <col min="7940" max="7940" width="16.140625" style="271" customWidth="1"/>
    <col min="7941" max="7941" width="18.7109375" style="271" customWidth="1"/>
    <col min="7942" max="7942" width="17.140625" style="271" customWidth="1"/>
    <col min="7943" max="7943" width="20.7109375" style="271" customWidth="1"/>
    <col min="7944" max="8192" width="9.140625" style="271"/>
    <col min="8193" max="8193" width="8.42578125" style="271" customWidth="1"/>
    <col min="8194" max="8194" width="77" style="271" customWidth="1"/>
    <col min="8195" max="8195" width="13.140625" style="271" customWidth="1"/>
    <col min="8196" max="8196" width="16.140625" style="271" customWidth="1"/>
    <col min="8197" max="8197" width="18.7109375" style="271" customWidth="1"/>
    <col min="8198" max="8198" width="17.140625" style="271" customWidth="1"/>
    <col min="8199" max="8199" width="20.7109375" style="271" customWidth="1"/>
    <col min="8200" max="8448" width="9.140625" style="271"/>
    <col min="8449" max="8449" width="8.42578125" style="271" customWidth="1"/>
    <col min="8450" max="8450" width="77" style="271" customWidth="1"/>
    <col min="8451" max="8451" width="13.140625" style="271" customWidth="1"/>
    <col min="8452" max="8452" width="16.140625" style="271" customWidth="1"/>
    <col min="8453" max="8453" width="18.7109375" style="271" customWidth="1"/>
    <col min="8454" max="8454" width="17.140625" style="271" customWidth="1"/>
    <col min="8455" max="8455" width="20.7109375" style="271" customWidth="1"/>
    <col min="8456" max="8704" width="9.140625" style="271"/>
    <col min="8705" max="8705" width="8.42578125" style="271" customWidth="1"/>
    <col min="8706" max="8706" width="77" style="271" customWidth="1"/>
    <col min="8707" max="8707" width="13.140625" style="271" customWidth="1"/>
    <col min="8708" max="8708" width="16.140625" style="271" customWidth="1"/>
    <col min="8709" max="8709" width="18.7109375" style="271" customWidth="1"/>
    <col min="8710" max="8710" width="17.140625" style="271" customWidth="1"/>
    <col min="8711" max="8711" width="20.7109375" style="271" customWidth="1"/>
    <col min="8712" max="8960" width="9.140625" style="271"/>
    <col min="8961" max="8961" width="8.42578125" style="271" customWidth="1"/>
    <col min="8962" max="8962" width="77" style="271" customWidth="1"/>
    <col min="8963" max="8963" width="13.140625" style="271" customWidth="1"/>
    <col min="8964" max="8964" width="16.140625" style="271" customWidth="1"/>
    <col min="8965" max="8965" width="18.7109375" style="271" customWidth="1"/>
    <col min="8966" max="8966" width="17.140625" style="271" customWidth="1"/>
    <col min="8967" max="8967" width="20.7109375" style="271" customWidth="1"/>
    <col min="8968" max="9216" width="9.140625" style="271"/>
    <col min="9217" max="9217" width="8.42578125" style="271" customWidth="1"/>
    <col min="9218" max="9218" width="77" style="271" customWidth="1"/>
    <col min="9219" max="9219" width="13.140625" style="271" customWidth="1"/>
    <col min="9220" max="9220" width="16.140625" style="271" customWidth="1"/>
    <col min="9221" max="9221" width="18.7109375" style="271" customWidth="1"/>
    <col min="9222" max="9222" width="17.140625" style="271" customWidth="1"/>
    <col min="9223" max="9223" width="20.7109375" style="271" customWidth="1"/>
    <col min="9224" max="9472" width="9.140625" style="271"/>
    <col min="9473" max="9473" width="8.42578125" style="271" customWidth="1"/>
    <col min="9474" max="9474" width="77" style="271" customWidth="1"/>
    <col min="9475" max="9475" width="13.140625" style="271" customWidth="1"/>
    <col min="9476" max="9476" width="16.140625" style="271" customWidth="1"/>
    <col min="9477" max="9477" width="18.7109375" style="271" customWidth="1"/>
    <col min="9478" max="9478" width="17.140625" style="271" customWidth="1"/>
    <col min="9479" max="9479" width="20.7109375" style="271" customWidth="1"/>
    <col min="9480" max="9728" width="9.140625" style="271"/>
    <col min="9729" max="9729" width="8.42578125" style="271" customWidth="1"/>
    <col min="9730" max="9730" width="77" style="271" customWidth="1"/>
    <col min="9731" max="9731" width="13.140625" style="271" customWidth="1"/>
    <col min="9732" max="9732" width="16.140625" style="271" customWidth="1"/>
    <col min="9733" max="9733" width="18.7109375" style="271" customWidth="1"/>
    <col min="9734" max="9734" width="17.140625" style="271" customWidth="1"/>
    <col min="9735" max="9735" width="20.7109375" style="271" customWidth="1"/>
    <col min="9736" max="9984" width="9.140625" style="271"/>
    <col min="9985" max="9985" width="8.42578125" style="271" customWidth="1"/>
    <col min="9986" max="9986" width="77" style="271" customWidth="1"/>
    <col min="9987" max="9987" width="13.140625" style="271" customWidth="1"/>
    <col min="9988" max="9988" width="16.140625" style="271" customWidth="1"/>
    <col min="9989" max="9989" width="18.7109375" style="271" customWidth="1"/>
    <col min="9990" max="9990" width="17.140625" style="271" customWidth="1"/>
    <col min="9991" max="9991" width="20.7109375" style="271" customWidth="1"/>
    <col min="9992" max="10240" width="9.140625" style="271"/>
    <col min="10241" max="10241" width="8.42578125" style="271" customWidth="1"/>
    <col min="10242" max="10242" width="77" style="271" customWidth="1"/>
    <col min="10243" max="10243" width="13.140625" style="271" customWidth="1"/>
    <col min="10244" max="10244" width="16.140625" style="271" customWidth="1"/>
    <col min="10245" max="10245" width="18.7109375" style="271" customWidth="1"/>
    <col min="10246" max="10246" width="17.140625" style="271" customWidth="1"/>
    <col min="10247" max="10247" width="20.7109375" style="271" customWidth="1"/>
    <col min="10248" max="10496" width="9.140625" style="271"/>
    <col min="10497" max="10497" width="8.42578125" style="271" customWidth="1"/>
    <col min="10498" max="10498" width="77" style="271" customWidth="1"/>
    <col min="10499" max="10499" width="13.140625" style="271" customWidth="1"/>
    <col min="10500" max="10500" width="16.140625" style="271" customWidth="1"/>
    <col min="10501" max="10501" width="18.7109375" style="271" customWidth="1"/>
    <col min="10502" max="10502" width="17.140625" style="271" customWidth="1"/>
    <col min="10503" max="10503" width="20.7109375" style="271" customWidth="1"/>
    <col min="10504" max="10752" width="9.140625" style="271"/>
    <col min="10753" max="10753" width="8.42578125" style="271" customWidth="1"/>
    <col min="10754" max="10754" width="77" style="271" customWidth="1"/>
    <col min="10755" max="10755" width="13.140625" style="271" customWidth="1"/>
    <col min="10756" max="10756" width="16.140625" style="271" customWidth="1"/>
    <col min="10757" max="10757" width="18.7109375" style="271" customWidth="1"/>
    <col min="10758" max="10758" width="17.140625" style="271" customWidth="1"/>
    <col min="10759" max="10759" width="20.7109375" style="271" customWidth="1"/>
    <col min="10760" max="11008" width="9.140625" style="271"/>
    <col min="11009" max="11009" width="8.42578125" style="271" customWidth="1"/>
    <col min="11010" max="11010" width="77" style="271" customWidth="1"/>
    <col min="11011" max="11011" width="13.140625" style="271" customWidth="1"/>
    <col min="11012" max="11012" width="16.140625" style="271" customWidth="1"/>
    <col min="11013" max="11013" width="18.7109375" style="271" customWidth="1"/>
    <col min="11014" max="11014" width="17.140625" style="271" customWidth="1"/>
    <col min="11015" max="11015" width="20.7109375" style="271" customWidth="1"/>
    <col min="11016" max="11264" width="9.140625" style="271"/>
    <col min="11265" max="11265" width="8.42578125" style="271" customWidth="1"/>
    <col min="11266" max="11266" width="77" style="271" customWidth="1"/>
    <col min="11267" max="11267" width="13.140625" style="271" customWidth="1"/>
    <col min="11268" max="11268" width="16.140625" style="271" customWidth="1"/>
    <col min="11269" max="11269" width="18.7109375" style="271" customWidth="1"/>
    <col min="11270" max="11270" width="17.140625" style="271" customWidth="1"/>
    <col min="11271" max="11271" width="20.7109375" style="271" customWidth="1"/>
    <col min="11272" max="11520" width="9.140625" style="271"/>
    <col min="11521" max="11521" width="8.42578125" style="271" customWidth="1"/>
    <col min="11522" max="11522" width="77" style="271" customWidth="1"/>
    <col min="11523" max="11523" width="13.140625" style="271" customWidth="1"/>
    <col min="11524" max="11524" width="16.140625" style="271" customWidth="1"/>
    <col min="11525" max="11525" width="18.7109375" style="271" customWidth="1"/>
    <col min="11526" max="11526" width="17.140625" style="271" customWidth="1"/>
    <col min="11527" max="11527" width="20.7109375" style="271" customWidth="1"/>
    <col min="11528" max="11776" width="9.140625" style="271"/>
    <col min="11777" max="11777" width="8.42578125" style="271" customWidth="1"/>
    <col min="11778" max="11778" width="77" style="271" customWidth="1"/>
    <col min="11779" max="11779" width="13.140625" style="271" customWidth="1"/>
    <col min="11780" max="11780" width="16.140625" style="271" customWidth="1"/>
    <col min="11781" max="11781" width="18.7109375" style="271" customWidth="1"/>
    <col min="11782" max="11782" width="17.140625" style="271" customWidth="1"/>
    <col min="11783" max="11783" width="20.7109375" style="271" customWidth="1"/>
    <col min="11784" max="12032" width="9.140625" style="271"/>
    <col min="12033" max="12033" width="8.42578125" style="271" customWidth="1"/>
    <col min="12034" max="12034" width="77" style="271" customWidth="1"/>
    <col min="12035" max="12035" width="13.140625" style="271" customWidth="1"/>
    <col min="12036" max="12036" width="16.140625" style="271" customWidth="1"/>
    <col min="12037" max="12037" width="18.7109375" style="271" customWidth="1"/>
    <col min="12038" max="12038" width="17.140625" style="271" customWidth="1"/>
    <col min="12039" max="12039" width="20.7109375" style="271" customWidth="1"/>
    <col min="12040" max="12288" width="9.140625" style="271"/>
    <col min="12289" max="12289" width="8.42578125" style="271" customWidth="1"/>
    <col min="12290" max="12290" width="77" style="271" customWidth="1"/>
    <col min="12291" max="12291" width="13.140625" style="271" customWidth="1"/>
    <col min="12292" max="12292" width="16.140625" style="271" customWidth="1"/>
    <col min="12293" max="12293" width="18.7109375" style="271" customWidth="1"/>
    <col min="12294" max="12294" width="17.140625" style="271" customWidth="1"/>
    <col min="12295" max="12295" width="20.7109375" style="271" customWidth="1"/>
    <col min="12296" max="12544" width="9.140625" style="271"/>
    <col min="12545" max="12545" width="8.42578125" style="271" customWidth="1"/>
    <col min="12546" max="12546" width="77" style="271" customWidth="1"/>
    <col min="12547" max="12547" width="13.140625" style="271" customWidth="1"/>
    <col min="12548" max="12548" width="16.140625" style="271" customWidth="1"/>
    <col min="12549" max="12549" width="18.7109375" style="271" customWidth="1"/>
    <col min="12550" max="12550" width="17.140625" style="271" customWidth="1"/>
    <col min="12551" max="12551" width="20.7109375" style="271" customWidth="1"/>
    <col min="12552" max="12800" width="9.140625" style="271"/>
    <col min="12801" max="12801" width="8.42578125" style="271" customWidth="1"/>
    <col min="12802" max="12802" width="77" style="271" customWidth="1"/>
    <col min="12803" max="12803" width="13.140625" style="271" customWidth="1"/>
    <col min="12804" max="12804" width="16.140625" style="271" customWidth="1"/>
    <col min="12805" max="12805" width="18.7109375" style="271" customWidth="1"/>
    <col min="12806" max="12806" width="17.140625" style="271" customWidth="1"/>
    <col min="12807" max="12807" width="20.7109375" style="271" customWidth="1"/>
    <col min="12808" max="13056" width="9.140625" style="271"/>
    <col min="13057" max="13057" width="8.42578125" style="271" customWidth="1"/>
    <col min="13058" max="13058" width="77" style="271" customWidth="1"/>
    <col min="13059" max="13059" width="13.140625" style="271" customWidth="1"/>
    <col min="13060" max="13060" width="16.140625" style="271" customWidth="1"/>
    <col min="13061" max="13061" width="18.7109375" style="271" customWidth="1"/>
    <col min="13062" max="13062" width="17.140625" style="271" customWidth="1"/>
    <col min="13063" max="13063" width="20.7109375" style="271" customWidth="1"/>
    <col min="13064" max="13312" width="9.140625" style="271"/>
    <col min="13313" max="13313" width="8.42578125" style="271" customWidth="1"/>
    <col min="13314" max="13314" width="77" style="271" customWidth="1"/>
    <col min="13315" max="13315" width="13.140625" style="271" customWidth="1"/>
    <col min="13316" max="13316" width="16.140625" style="271" customWidth="1"/>
    <col min="13317" max="13317" width="18.7109375" style="271" customWidth="1"/>
    <col min="13318" max="13318" width="17.140625" style="271" customWidth="1"/>
    <col min="13319" max="13319" width="20.7109375" style="271" customWidth="1"/>
    <col min="13320" max="13568" width="9.140625" style="271"/>
    <col min="13569" max="13569" width="8.42578125" style="271" customWidth="1"/>
    <col min="13570" max="13570" width="77" style="271" customWidth="1"/>
    <col min="13571" max="13571" width="13.140625" style="271" customWidth="1"/>
    <col min="13572" max="13572" width="16.140625" style="271" customWidth="1"/>
    <col min="13573" max="13573" width="18.7109375" style="271" customWidth="1"/>
    <col min="13574" max="13574" width="17.140625" style="271" customWidth="1"/>
    <col min="13575" max="13575" width="20.7109375" style="271" customWidth="1"/>
    <col min="13576" max="13824" width="9.140625" style="271"/>
    <col min="13825" max="13825" width="8.42578125" style="271" customWidth="1"/>
    <col min="13826" max="13826" width="77" style="271" customWidth="1"/>
    <col min="13827" max="13827" width="13.140625" style="271" customWidth="1"/>
    <col min="13828" max="13828" width="16.140625" style="271" customWidth="1"/>
    <col min="13829" max="13829" width="18.7109375" style="271" customWidth="1"/>
    <col min="13830" max="13830" width="17.140625" style="271" customWidth="1"/>
    <col min="13831" max="13831" width="20.7109375" style="271" customWidth="1"/>
    <col min="13832" max="14080" width="9.140625" style="271"/>
    <col min="14081" max="14081" width="8.42578125" style="271" customWidth="1"/>
    <col min="14082" max="14082" width="77" style="271" customWidth="1"/>
    <col min="14083" max="14083" width="13.140625" style="271" customWidth="1"/>
    <col min="14084" max="14084" width="16.140625" style="271" customWidth="1"/>
    <col min="14085" max="14085" width="18.7109375" style="271" customWidth="1"/>
    <col min="14086" max="14086" width="17.140625" style="271" customWidth="1"/>
    <col min="14087" max="14087" width="20.7109375" style="271" customWidth="1"/>
    <col min="14088" max="14336" width="9.140625" style="271"/>
    <col min="14337" max="14337" width="8.42578125" style="271" customWidth="1"/>
    <col min="14338" max="14338" width="77" style="271" customWidth="1"/>
    <col min="14339" max="14339" width="13.140625" style="271" customWidth="1"/>
    <col min="14340" max="14340" width="16.140625" style="271" customWidth="1"/>
    <col min="14341" max="14341" width="18.7109375" style="271" customWidth="1"/>
    <col min="14342" max="14342" width="17.140625" style="271" customWidth="1"/>
    <col min="14343" max="14343" width="20.7109375" style="271" customWidth="1"/>
    <col min="14344" max="14592" width="9.140625" style="271"/>
    <col min="14593" max="14593" width="8.42578125" style="271" customWidth="1"/>
    <col min="14594" max="14594" width="77" style="271" customWidth="1"/>
    <col min="14595" max="14595" width="13.140625" style="271" customWidth="1"/>
    <col min="14596" max="14596" width="16.140625" style="271" customWidth="1"/>
    <col min="14597" max="14597" width="18.7109375" style="271" customWidth="1"/>
    <col min="14598" max="14598" width="17.140625" style="271" customWidth="1"/>
    <col min="14599" max="14599" width="20.7109375" style="271" customWidth="1"/>
    <col min="14600" max="14848" width="9.140625" style="271"/>
    <col min="14849" max="14849" width="8.42578125" style="271" customWidth="1"/>
    <col min="14850" max="14850" width="77" style="271" customWidth="1"/>
    <col min="14851" max="14851" width="13.140625" style="271" customWidth="1"/>
    <col min="14852" max="14852" width="16.140625" style="271" customWidth="1"/>
    <col min="14853" max="14853" width="18.7109375" style="271" customWidth="1"/>
    <col min="14854" max="14854" width="17.140625" style="271" customWidth="1"/>
    <col min="14855" max="14855" width="20.7109375" style="271" customWidth="1"/>
    <col min="14856" max="15104" width="9.140625" style="271"/>
    <col min="15105" max="15105" width="8.42578125" style="271" customWidth="1"/>
    <col min="15106" max="15106" width="77" style="271" customWidth="1"/>
    <col min="15107" max="15107" width="13.140625" style="271" customWidth="1"/>
    <col min="15108" max="15108" width="16.140625" style="271" customWidth="1"/>
    <col min="15109" max="15109" width="18.7109375" style="271" customWidth="1"/>
    <col min="15110" max="15110" width="17.140625" style="271" customWidth="1"/>
    <col min="15111" max="15111" width="20.7109375" style="271" customWidth="1"/>
    <col min="15112" max="15360" width="9.140625" style="271"/>
    <col min="15361" max="15361" width="8.42578125" style="271" customWidth="1"/>
    <col min="15362" max="15362" width="77" style="271" customWidth="1"/>
    <col min="15363" max="15363" width="13.140625" style="271" customWidth="1"/>
    <col min="15364" max="15364" width="16.140625" style="271" customWidth="1"/>
    <col min="15365" max="15365" width="18.7109375" style="271" customWidth="1"/>
    <col min="15366" max="15366" width="17.140625" style="271" customWidth="1"/>
    <col min="15367" max="15367" width="20.7109375" style="271" customWidth="1"/>
    <col min="15368" max="15616" width="9.140625" style="271"/>
    <col min="15617" max="15617" width="8.42578125" style="271" customWidth="1"/>
    <col min="15618" max="15618" width="77" style="271" customWidth="1"/>
    <col min="15619" max="15619" width="13.140625" style="271" customWidth="1"/>
    <col min="15620" max="15620" width="16.140625" style="271" customWidth="1"/>
    <col min="15621" max="15621" width="18.7109375" style="271" customWidth="1"/>
    <col min="15622" max="15622" width="17.140625" style="271" customWidth="1"/>
    <col min="15623" max="15623" width="20.7109375" style="271" customWidth="1"/>
    <col min="15624" max="15872" width="9.140625" style="271"/>
    <col min="15873" max="15873" width="8.42578125" style="271" customWidth="1"/>
    <col min="15874" max="15874" width="77" style="271" customWidth="1"/>
    <col min="15875" max="15875" width="13.140625" style="271" customWidth="1"/>
    <col min="15876" max="15876" width="16.140625" style="271" customWidth="1"/>
    <col min="15877" max="15877" width="18.7109375" style="271" customWidth="1"/>
    <col min="15878" max="15878" width="17.140625" style="271" customWidth="1"/>
    <col min="15879" max="15879" width="20.7109375" style="271" customWidth="1"/>
    <col min="15880" max="16128" width="9.140625" style="271"/>
    <col min="16129" max="16129" width="8.42578125" style="271" customWidth="1"/>
    <col min="16130" max="16130" width="77" style="271" customWidth="1"/>
    <col min="16131" max="16131" width="13.140625" style="271" customWidth="1"/>
    <col min="16132" max="16132" width="16.140625" style="271" customWidth="1"/>
    <col min="16133" max="16133" width="18.7109375" style="271" customWidth="1"/>
    <col min="16134" max="16134" width="17.140625" style="271" customWidth="1"/>
    <col min="16135" max="16135" width="20.7109375" style="271" customWidth="1"/>
    <col min="16136" max="16384" width="9.140625" style="271"/>
  </cols>
  <sheetData>
    <row r="1" spans="1:15" s="291" customFormat="1" ht="18.75" customHeight="1" x14ac:dyDescent="0.2">
      <c r="C1" s="438" t="s">
        <v>741</v>
      </c>
      <c r="D1" s="438"/>
      <c r="E1" s="438"/>
      <c r="F1" s="438"/>
      <c r="G1" s="438"/>
      <c r="H1" s="438"/>
    </row>
    <row r="2" spans="1:15" s="291" customFormat="1" ht="12.75" customHeight="1" x14ac:dyDescent="0.2">
      <c r="C2" s="438"/>
      <c r="D2" s="438"/>
      <c r="E2" s="438"/>
      <c r="F2" s="438"/>
      <c r="G2" s="438"/>
      <c r="H2" s="438"/>
    </row>
    <row r="3" spans="1:15" s="291" customFormat="1" ht="15.75" x14ac:dyDescent="0.25">
      <c r="D3" s="292"/>
      <c r="E3" s="292"/>
      <c r="F3" s="292"/>
      <c r="G3" s="292"/>
      <c r="H3" s="292"/>
    </row>
    <row r="4" spans="1:15" s="291" customFormat="1" x14ac:dyDescent="0.2">
      <c r="D4" s="439" t="s">
        <v>742</v>
      </c>
      <c r="E4" s="439"/>
      <c r="F4" s="439"/>
      <c r="G4" s="439"/>
      <c r="H4" s="440"/>
    </row>
    <row r="5" spans="1:15" s="291" customFormat="1" x14ac:dyDescent="0.2">
      <c r="D5" s="439"/>
      <c r="E5" s="439"/>
      <c r="F5" s="439"/>
      <c r="G5" s="439"/>
      <c r="H5" s="440"/>
    </row>
    <row r="6" spans="1:15" s="291" customFormat="1" x14ac:dyDescent="0.2"/>
    <row r="7" spans="1:15" s="265" customFormat="1" ht="15.75" x14ac:dyDescent="0.25">
      <c r="A7" s="266"/>
      <c r="B7" s="266"/>
      <c r="C7" s="267"/>
      <c r="D7" s="437"/>
      <c r="E7" s="437"/>
      <c r="F7" s="437"/>
      <c r="G7" s="437"/>
      <c r="H7" s="267"/>
      <c r="I7" s="267"/>
      <c r="J7" s="266"/>
      <c r="K7" s="268"/>
      <c r="L7" s="268"/>
      <c r="M7" s="268"/>
      <c r="N7" s="268"/>
      <c r="O7" s="266"/>
    </row>
    <row r="8" spans="1:15" s="272" customFormat="1" x14ac:dyDescent="0.2">
      <c r="A8" s="269"/>
      <c r="B8" s="269"/>
      <c r="C8" s="270"/>
      <c r="D8" s="270"/>
      <c r="E8" s="270"/>
      <c r="F8" s="270"/>
      <c r="G8" s="270"/>
      <c r="H8" s="270"/>
      <c r="I8" s="270"/>
      <c r="J8" s="269"/>
      <c r="K8" s="271"/>
      <c r="L8" s="271"/>
      <c r="M8" s="271"/>
      <c r="N8" s="271"/>
      <c r="O8" s="269"/>
    </row>
    <row r="9" spans="1:15" ht="12" customHeight="1" x14ac:dyDescent="0.2"/>
    <row r="10" spans="1:15" ht="10.5" customHeight="1" x14ac:dyDescent="0.2">
      <c r="A10" s="436" t="s">
        <v>813</v>
      </c>
      <c r="B10" s="436"/>
      <c r="C10" s="436"/>
      <c r="D10" s="436"/>
      <c r="E10" s="436"/>
      <c r="F10" s="436"/>
      <c r="G10" s="436"/>
    </row>
    <row r="11" spans="1:15" ht="15.75" hidden="1" customHeight="1" x14ac:dyDescent="0.2">
      <c r="A11" s="436"/>
      <c r="B11" s="436"/>
      <c r="C11" s="436"/>
      <c r="D11" s="436"/>
      <c r="E11" s="436"/>
      <c r="F11" s="436"/>
      <c r="G11" s="436"/>
    </row>
    <row r="12" spans="1:15" ht="0.75" customHeight="1" x14ac:dyDescent="0.2">
      <c r="A12" s="436"/>
      <c r="B12" s="436"/>
      <c r="C12" s="436"/>
      <c r="D12" s="436"/>
      <c r="E12" s="436"/>
      <c r="F12" s="436"/>
      <c r="G12" s="436"/>
    </row>
    <row r="13" spans="1:15" ht="15.75" customHeight="1" x14ac:dyDescent="0.2">
      <c r="A13" s="436"/>
      <c r="B13" s="436"/>
      <c r="C13" s="436"/>
      <c r="D13" s="436"/>
      <c r="E13" s="436"/>
      <c r="F13" s="436"/>
      <c r="G13" s="436"/>
    </row>
    <row r="14" spans="1:15" ht="15.75" customHeight="1" x14ac:dyDescent="0.2">
      <c r="A14" s="436"/>
      <c r="B14" s="436"/>
      <c r="C14" s="436"/>
      <c r="D14" s="436"/>
      <c r="E14" s="436"/>
      <c r="F14" s="436"/>
      <c r="G14" s="436"/>
    </row>
    <row r="15" spans="1:15" ht="14.25" x14ac:dyDescent="0.2">
      <c r="E15" s="273"/>
      <c r="G15" s="271" t="s">
        <v>400</v>
      </c>
    </row>
    <row r="16" spans="1:15" ht="63" customHeight="1" x14ac:dyDescent="0.25">
      <c r="A16" s="274" t="s">
        <v>598</v>
      </c>
      <c r="B16" s="274" t="s">
        <v>664</v>
      </c>
      <c r="C16" s="274" t="s">
        <v>402</v>
      </c>
      <c r="D16" s="275" t="s">
        <v>665</v>
      </c>
      <c r="E16" s="275" t="s">
        <v>666</v>
      </c>
      <c r="F16" s="275" t="s">
        <v>740</v>
      </c>
      <c r="G16" s="275" t="s">
        <v>667</v>
      </c>
    </row>
    <row r="17" spans="1:7" ht="18" customHeight="1" x14ac:dyDescent="0.25">
      <c r="A17" s="274" t="s">
        <v>668</v>
      </c>
      <c r="B17" s="274" t="s">
        <v>669</v>
      </c>
      <c r="C17" s="274">
        <v>111</v>
      </c>
      <c r="D17" s="274">
        <v>211</v>
      </c>
      <c r="E17" s="276">
        <f>E18+E19+E20</f>
        <v>0</v>
      </c>
      <c r="F17" s="276">
        <f>F18+F19+F20</f>
        <v>550000</v>
      </c>
      <c r="G17" s="277">
        <f t="shared" ref="G17:G80" si="0">E17+F17</f>
        <v>550000</v>
      </c>
    </row>
    <row r="18" spans="1:7" ht="15.75" x14ac:dyDescent="0.25">
      <c r="A18" s="278"/>
      <c r="B18" s="278" t="s">
        <v>670</v>
      </c>
      <c r="C18" s="278"/>
      <c r="D18" s="279"/>
      <c r="E18" s="280">
        <v>0</v>
      </c>
      <c r="F18" s="280">
        <v>550000</v>
      </c>
      <c r="G18" s="280">
        <f t="shared" si="0"/>
        <v>550000</v>
      </c>
    </row>
    <row r="19" spans="1:7" ht="15.75" x14ac:dyDescent="0.25">
      <c r="A19" s="278"/>
      <c r="B19" s="278" t="s">
        <v>671</v>
      </c>
      <c r="C19" s="278"/>
      <c r="D19" s="279"/>
      <c r="E19" s="280">
        <v>0</v>
      </c>
      <c r="F19" s="280">
        <v>0</v>
      </c>
      <c r="G19" s="280">
        <f t="shared" si="0"/>
        <v>0</v>
      </c>
    </row>
    <row r="20" spans="1:7" ht="15.75" x14ac:dyDescent="0.25">
      <c r="A20" s="278"/>
      <c r="B20" s="278"/>
      <c r="C20" s="278"/>
      <c r="D20" s="278"/>
      <c r="E20" s="280">
        <v>0</v>
      </c>
      <c r="F20" s="280">
        <v>0</v>
      </c>
      <c r="G20" s="280">
        <f t="shared" si="0"/>
        <v>0</v>
      </c>
    </row>
    <row r="21" spans="1:7" ht="15.75" x14ac:dyDescent="0.25">
      <c r="A21" s="274" t="s">
        <v>672</v>
      </c>
      <c r="B21" s="281" t="s">
        <v>673</v>
      </c>
      <c r="C21" s="281">
        <v>112</v>
      </c>
      <c r="D21" s="278">
        <v>212</v>
      </c>
      <c r="E21" s="276">
        <f>E22+E23+E24</f>
        <v>0</v>
      </c>
      <c r="F21" s="276">
        <f>F22+F23+F24</f>
        <v>0</v>
      </c>
      <c r="G21" s="277">
        <f t="shared" si="0"/>
        <v>0</v>
      </c>
    </row>
    <row r="22" spans="1:7" ht="15.75" x14ac:dyDescent="0.25">
      <c r="A22" s="278"/>
      <c r="B22" s="278" t="s">
        <v>670</v>
      </c>
      <c r="C22" s="278"/>
      <c r="D22" s="279"/>
      <c r="E22" s="280">
        <v>0</v>
      </c>
      <c r="F22" s="280">
        <v>0</v>
      </c>
      <c r="G22" s="280">
        <f t="shared" si="0"/>
        <v>0</v>
      </c>
    </row>
    <row r="23" spans="1:7" ht="15.75" x14ac:dyDescent="0.25">
      <c r="A23" s="278"/>
      <c r="B23" s="278" t="s">
        <v>674</v>
      </c>
      <c r="C23" s="278"/>
      <c r="D23" s="279"/>
      <c r="E23" s="280">
        <v>0</v>
      </c>
      <c r="F23" s="280">
        <v>0</v>
      </c>
      <c r="G23" s="280">
        <f t="shared" si="0"/>
        <v>0</v>
      </c>
    </row>
    <row r="24" spans="1:7" ht="15.75" x14ac:dyDescent="0.25">
      <c r="A24" s="278"/>
      <c r="B24" s="278"/>
      <c r="C24" s="278"/>
      <c r="D24" s="278"/>
      <c r="E24" s="280">
        <v>0</v>
      </c>
      <c r="F24" s="280">
        <v>0</v>
      </c>
      <c r="G24" s="280">
        <f t="shared" si="0"/>
        <v>0</v>
      </c>
    </row>
    <row r="25" spans="1:7" ht="15.75" x14ac:dyDescent="0.25">
      <c r="A25" s="274" t="s">
        <v>675</v>
      </c>
      <c r="B25" s="282" t="s">
        <v>676</v>
      </c>
      <c r="C25" s="282">
        <v>119</v>
      </c>
      <c r="D25" s="282">
        <v>213</v>
      </c>
      <c r="E25" s="276">
        <f>E26+E27+E28</f>
        <v>0</v>
      </c>
      <c r="F25" s="276">
        <f>F26+F27+F28</f>
        <v>167000</v>
      </c>
      <c r="G25" s="277">
        <f t="shared" si="0"/>
        <v>167000</v>
      </c>
    </row>
    <row r="26" spans="1:7" ht="15.75" x14ac:dyDescent="0.25">
      <c r="A26" s="278"/>
      <c r="B26" s="278" t="s">
        <v>670</v>
      </c>
      <c r="C26" s="278"/>
      <c r="D26" s="278"/>
      <c r="E26" s="280">
        <v>0</v>
      </c>
      <c r="F26" s="280">
        <v>167000</v>
      </c>
      <c r="G26" s="280">
        <f t="shared" si="0"/>
        <v>167000</v>
      </c>
    </row>
    <row r="27" spans="1:7" ht="15.75" x14ac:dyDescent="0.25">
      <c r="A27" s="278"/>
      <c r="B27" s="278" t="s">
        <v>674</v>
      </c>
      <c r="C27" s="278"/>
      <c r="D27" s="278"/>
      <c r="E27" s="280">
        <v>0</v>
      </c>
      <c r="F27" s="280">
        <v>0</v>
      </c>
      <c r="G27" s="280">
        <f t="shared" si="0"/>
        <v>0</v>
      </c>
    </row>
    <row r="28" spans="1:7" ht="15.75" x14ac:dyDescent="0.25">
      <c r="A28" s="278"/>
      <c r="B28" s="278"/>
      <c r="C28" s="278"/>
      <c r="D28" s="278"/>
      <c r="E28" s="280">
        <v>0</v>
      </c>
      <c r="F28" s="280">
        <v>0</v>
      </c>
      <c r="G28" s="280">
        <f t="shared" si="0"/>
        <v>0</v>
      </c>
    </row>
    <row r="29" spans="1:7" ht="15.75" x14ac:dyDescent="0.25">
      <c r="A29" s="283" t="s">
        <v>677</v>
      </c>
      <c r="B29" s="281" t="s">
        <v>678</v>
      </c>
      <c r="C29" s="281">
        <v>244</v>
      </c>
      <c r="D29" s="281">
        <v>221</v>
      </c>
      <c r="E29" s="276">
        <f>E30+E31+E32</f>
        <v>0</v>
      </c>
      <c r="F29" s="276">
        <f>F30+F31+F32</f>
        <v>0</v>
      </c>
      <c r="G29" s="277">
        <f t="shared" si="0"/>
        <v>0</v>
      </c>
    </row>
    <row r="30" spans="1:7" ht="15.75" x14ac:dyDescent="0.25">
      <c r="A30" s="279"/>
      <c r="B30" s="278" t="s">
        <v>679</v>
      </c>
      <c r="C30" s="278"/>
      <c r="D30" s="279"/>
      <c r="E30" s="280">
        <v>0</v>
      </c>
      <c r="F30" s="280">
        <v>0</v>
      </c>
      <c r="G30" s="280">
        <f t="shared" si="0"/>
        <v>0</v>
      </c>
    </row>
    <row r="31" spans="1:7" ht="15.75" x14ac:dyDescent="0.25">
      <c r="A31" s="278"/>
      <c r="B31" s="278" t="s">
        <v>680</v>
      </c>
      <c r="C31" s="278"/>
      <c r="D31" s="279"/>
      <c r="E31" s="280">
        <v>0</v>
      </c>
      <c r="F31" s="280">
        <v>0</v>
      </c>
      <c r="G31" s="280">
        <f t="shared" si="0"/>
        <v>0</v>
      </c>
    </row>
    <row r="32" spans="1:7" ht="15.75" x14ac:dyDescent="0.25">
      <c r="A32" s="278"/>
      <c r="B32" s="278"/>
      <c r="C32" s="278"/>
      <c r="D32" s="278"/>
      <c r="E32" s="280">
        <v>0</v>
      </c>
      <c r="F32" s="280">
        <v>0</v>
      </c>
      <c r="G32" s="280">
        <f t="shared" si="0"/>
        <v>0</v>
      </c>
    </row>
    <row r="33" spans="1:7" ht="15.75" x14ac:dyDescent="0.25">
      <c r="A33" s="278" t="s">
        <v>681</v>
      </c>
      <c r="B33" s="274" t="s">
        <v>682</v>
      </c>
      <c r="C33" s="274">
        <v>244</v>
      </c>
      <c r="D33" s="274">
        <v>222</v>
      </c>
      <c r="E33" s="276">
        <f>E34+E35</f>
        <v>0</v>
      </c>
      <c r="F33" s="276">
        <f>F34+F35</f>
        <v>0</v>
      </c>
      <c r="G33" s="277">
        <f t="shared" si="0"/>
        <v>0</v>
      </c>
    </row>
    <row r="34" spans="1:7" ht="15.75" x14ac:dyDescent="0.25">
      <c r="A34" s="278"/>
      <c r="B34" s="278" t="s">
        <v>683</v>
      </c>
      <c r="C34" s="278"/>
      <c r="D34" s="278"/>
      <c r="E34" s="280">
        <v>0</v>
      </c>
      <c r="F34" s="280">
        <v>0</v>
      </c>
      <c r="G34" s="280">
        <f t="shared" si="0"/>
        <v>0</v>
      </c>
    </row>
    <row r="35" spans="1:7" ht="15.75" x14ac:dyDescent="0.25">
      <c r="A35" s="278"/>
      <c r="B35" s="278" t="s">
        <v>680</v>
      </c>
      <c r="C35" s="278"/>
      <c r="D35" s="278"/>
      <c r="E35" s="280">
        <v>0</v>
      </c>
      <c r="F35" s="280">
        <v>0</v>
      </c>
      <c r="G35" s="280">
        <f t="shared" si="0"/>
        <v>0</v>
      </c>
    </row>
    <row r="36" spans="1:7" ht="15.75" x14ac:dyDescent="0.25">
      <c r="A36" s="274" t="s">
        <v>684</v>
      </c>
      <c r="B36" s="274" t="s">
        <v>685</v>
      </c>
      <c r="C36" s="274">
        <v>244</v>
      </c>
      <c r="D36" s="274">
        <v>223</v>
      </c>
      <c r="E36" s="276">
        <f>E37+E38+E39+E40</f>
        <v>0</v>
      </c>
      <c r="F36" s="276">
        <f>F37+F38+F39+F40</f>
        <v>0</v>
      </c>
      <c r="G36" s="277">
        <f t="shared" si="0"/>
        <v>0</v>
      </c>
    </row>
    <row r="37" spans="1:7" ht="15.75" x14ac:dyDescent="0.25">
      <c r="A37" s="278"/>
      <c r="B37" s="278" t="s">
        <v>679</v>
      </c>
      <c r="C37" s="278"/>
      <c r="D37" s="279"/>
      <c r="E37" s="280">
        <v>0</v>
      </c>
      <c r="F37" s="280">
        <v>0</v>
      </c>
      <c r="G37" s="280">
        <f t="shared" si="0"/>
        <v>0</v>
      </c>
    </row>
    <row r="38" spans="1:7" ht="15.75" x14ac:dyDescent="0.25">
      <c r="A38" s="278"/>
      <c r="B38" s="278" t="s">
        <v>674</v>
      </c>
      <c r="C38" s="278"/>
      <c r="D38" s="279"/>
      <c r="E38" s="280">
        <v>0</v>
      </c>
      <c r="F38" s="280">
        <v>0</v>
      </c>
      <c r="G38" s="280">
        <f t="shared" si="0"/>
        <v>0</v>
      </c>
    </row>
    <row r="39" spans="1:7" ht="15.75" x14ac:dyDescent="0.25">
      <c r="A39" s="278"/>
      <c r="B39" s="278" t="s">
        <v>686</v>
      </c>
      <c r="C39" s="278"/>
      <c r="D39" s="279"/>
      <c r="E39" s="280">
        <v>0</v>
      </c>
      <c r="F39" s="280">
        <v>0</v>
      </c>
      <c r="G39" s="280">
        <f t="shared" si="0"/>
        <v>0</v>
      </c>
    </row>
    <row r="40" spans="1:7" ht="15.75" x14ac:dyDescent="0.25">
      <c r="A40" s="274" t="s">
        <v>687</v>
      </c>
      <c r="B40" s="274" t="s">
        <v>688</v>
      </c>
      <c r="C40" s="274">
        <v>244</v>
      </c>
      <c r="D40" s="274">
        <v>224</v>
      </c>
      <c r="E40" s="276">
        <f>E41+E42</f>
        <v>0</v>
      </c>
      <c r="F40" s="276">
        <f>F41+F42</f>
        <v>0</v>
      </c>
      <c r="G40" s="277">
        <f t="shared" si="0"/>
        <v>0</v>
      </c>
    </row>
    <row r="41" spans="1:7" ht="15.75" x14ac:dyDescent="0.25">
      <c r="A41" s="278"/>
      <c r="B41" s="278" t="s">
        <v>683</v>
      </c>
      <c r="C41" s="278"/>
      <c r="D41" s="278"/>
      <c r="E41" s="280">
        <v>0</v>
      </c>
      <c r="F41" s="280">
        <v>0</v>
      </c>
      <c r="G41" s="280">
        <f t="shared" si="0"/>
        <v>0</v>
      </c>
    </row>
    <row r="42" spans="1:7" ht="15.75" x14ac:dyDescent="0.25">
      <c r="A42" s="278"/>
      <c r="B42" s="278" t="s">
        <v>680</v>
      </c>
      <c r="C42" s="278"/>
      <c r="D42" s="278"/>
      <c r="E42" s="280">
        <v>0</v>
      </c>
      <c r="F42" s="280">
        <v>0</v>
      </c>
      <c r="G42" s="280">
        <f t="shared" si="0"/>
        <v>0</v>
      </c>
    </row>
    <row r="43" spans="1:7" ht="15.75" x14ac:dyDescent="0.25">
      <c r="A43" s="274" t="s">
        <v>684</v>
      </c>
      <c r="B43" s="281" t="s">
        <v>689</v>
      </c>
      <c r="C43" s="281">
        <v>244</v>
      </c>
      <c r="D43" s="284">
        <v>225</v>
      </c>
      <c r="E43" s="276">
        <f>E44+E45+E46+E47+E48+E49</f>
        <v>57519.1</v>
      </c>
      <c r="F43" s="276">
        <f>F44+F45+F46+F47+F48+F49</f>
        <v>40000</v>
      </c>
      <c r="G43" s="277">
        <f t="shared" si="0"/>
        <v>97519.1</v>
      </c>
    </row>
    <row r="44" spans="1:7" ht="15.75" x14ac:dyDescent="0.25">
      <c r="A44" s="278"/>
      <c r="B44" s="278" t="s">
        <v>670</v>
      </c>
      <c r="C44" s="278"/>
      <c r="D44" s="279"/>
      <c r="E44" s="280">
        <v>50000</v>
      </c>
      <c r="F44" s="280">
        <v>0</v>
      </c>
      <c r="G44" s="280">
        <f t="shared" si="0"/>
        <v>50000</v>
      </c>
    </row>
    <row r="45" spans="1:7" ht="15.75" x14ac:dyDescent="0.25">
      <c r="A45" s="278"/>
      <c r="B45" s="278" t="s">
        <v>690</v>
      </c>
      <c r="C45" s="278"/>
      <c r="D45" s="279"/>
      <c r="E45" s="280">
        <v>0</v>
      </c>
      <c r="F45" s="280">
        <v>0</v>
      </c>
      <c r="G45" s="280">
        <f t="shared" si="0"/>
        <v>0</v>
      </c>
    </row>
    <row r="46" spans="1:7" ht="15.75" x14ac:dyDescent="0.25">
      <c r="A46" s="278"/>
      <c r="B46" s="278" t="s">
        <v>691</v>
      </c>
      <c r="C46" s="278"/>
      <c r="D46" s="279"/>
      <c r="E46" s="280">
        <v>7519.1</v>
      </c>
      <c r="F46" s="280">
        <f>50000-10000</f>
        <v>40000</v>
      </c>
      <c r="G46" s="280">
        <f t="shared" si="0"/>
        <v>47519.1</v>
      </c>
    </row>
    <row r="47" spans="1:7" ht="15.75" x14ac:dyDescent="0.25">
      <c r="A47" s="278"/>
      <c r="B47" s="278"/>
      <c r="C47" s="278"/>
      <c r="D47" s="279"/>
      <c r="E47" s="280">
        <v>0</v>
      </c>
      <c r="F47" s="280">
        <v>0</v>
      </c>
      <c r="G47" s="280">
        <f t="shared" si="0"/>
        <v>0</v>
      </c>
    </row>
    <row r="48" spans="1:7" ht="15.75" x14ac:dyDescent="0.25">
      <c r="A48" s="278"/>
      <c r="B48" s="278"/>
      <c r="C48" s="278"/>
      <c r="D48" s="279"/>
      <c r="E48" s="280">
        <v>0</v>
      </c>
      <c r="F48" s="280">
        <v>0</v>
      </c>
      <c r="G48" s="280">
        <f t="shared" si="0"/>
        <v>0</v>
      </c>
    </row>
    <row r="49" spans="1:7" ht="15.75" x14ac:dyDescent="0.25">
      <c r="A49" s="278"/>
      <c r="B49" s="278"/>
      <c r="C49" s="278"/>
      <c r="D49" s="278"/>
      <c r="E49" s="280">
        <v>0</v>
      </c>
      <c r="F49" s="280">
        <v>0</v>
      </c>
      <c r="G49" s="280">
        <f t="shared" si="0"/>
        <v>0</v>
      </c>
    </row>
    <row r="50" spans="1:7" ht="15.75" x14ac:dyDescent="0.25">
      <c r="A50" s="274" t="s">
        <v>687</v>
      </c>
      <c r="B50" s="274" t="s">
        <v>692</v>
      </c>
      <c r="C50" s="274">
        <v>244</v>
      </c>
      <c r="D50" s="274">
        <v>226</v>
      </c>
      <c r="E50" s="276">
        <f>E51+E52+E53+E54+E55</f>
        <v>0</v>
      </c>
      <c r="F50" s="276">
        <f>F51+F52+F53+F54+F55</f>
        <v>50000</v>
      </c>
      <c r="G50" s="277">
        <f t="shared" si="0"/>
        <v>50000</v>
      </c>
    </row>
    <row r="51" spans="1:7" ht="15.75" x14ac:dyDescent="0.25">
      <c r="A51" s="278"/>
      <c r="B51" s="278" t="s">
        <v>670</v>
      </c>
      <c r="C51" s="278"/>
      <c r="D51" s="279"/>
      <c r="E51" s="280">
        <v>0</v>
      </c>
      <c r="F51" s="280">
        <v>0</v>
      </c>
      <c r="G51" s="280">
        <f t="shared" si="0"/>
        <v>0</v>
      </c>
    </row>
    <row r="52" spans="1:7" ht="15.75" x14ac:dyDescent="0.25">
      <c r="A52" s="278"/>
      <c r="B52" s="278" t="s">
        <v>690</v>
      </c>
      <c r="C52" s="278"/>
      <c r="D52" s="279"/>
      <c r="E52" s="280">
        <v>0</v>
      </c>
      <c r="F52" s="280">
        <v>0</v>
      </c>
      <c r="G52" s="280">
        <f t="shared" si="0"/>
        <v>0</v>
      </c>
    </row>
    <row r="53" spans="1:7" ht="15.75" x14ac:dyDescent="0.25">
      <c r="A53" s="278"/>
      <c r="B53" s="278" t="s">
        <v>691</v>
      </c>
      <c r="C53" s="278"/>
      <c r="D53" s="279"/>
      <c r="E53" s="280">
        <v>0</v>
      </c>
      <c r="F53" s="280">
        <v>50000</v>
      </c>
      <c r="G53" s="280">
        <f t="shared" si="0"/>
        <v>50000</v>
      </c>
    </row>
    <row r="54" spans="1:7" ht="15.75" x14ac:dyDescent="0.25">
      <c r="A54" s="278"/>
      <c r="B54" s="278"/>
      <c r="C54" s="278"/>
      <c r="D54" s="279"/>
      <c r="E54" s="280">
        <v>0</v>
      </c>
      <c r="F54" s="280">
        <v>0</v>
      </c>
      <c r="G54" s="280">
        <f t="shared" si="0"/>
        <v>0</v>
      </c>
    </row>
    <row r="55" spans="1:7" ht="15.75" x14ac:dyDescent="0.25">
      <c r="A55" s="278"/>
      <c r="B55" s="278"/>
      <c r="C55" s="278"/>
      <c r="D55" s="278"/>
      <c r="E55" s="280">
        <v>0</v>
      </c>
      <c r="F55" s="280">
        <v>0</v>
      </c>
      <c r="G55" s="280">
        <f t="shared" si="0"/>
        <v>0</v>
      </c>
    </row>
    <row r="56" spans="1:7" ht="15.75" x14ac:dyDescent="0.25">
      <c r="A56" s="274" t="s">
        <v>693</v>
      </c>
      <c r="B56" s="274" t="s">
        <v>694</v>
      </c>
      <c r="C56" s="274">
        <v>244</v>
      </c>
      <c r="D56" s="274">
        <v>227</v>
      </c>
      <c r="E56" s="276">
        <f>E57+E58</f>
        <v>0</v>
      </c>
      <c r="F56" s="276">
        <f>F57+F58</f>
        <v>0</v>
      </c>
      <c r="G56" s="277">
        <f t="shared" si="0"/>
        <v>0</v>
      </c>
    </row>
    <row r="57" spans="1:7" ht="15.75" x14ac:dyDescent="0.25">
      <c r="A57" s="278"/>
      <c r="B57" s="278" t="s">
        <v>695</v>
      </c>
      <c r="C57" s="278"/>
      <c r="D57" s="279"/>
      <c r="E57" s="280">
        <v>0</v>
      </c>
      <c r="F57" s="280">
        <v>0</v>
      </c>
      <c r="G57" s="280">
        <f t="shared" si="0"/>
        <v>0</v>
      </c>
    </row>
    <row r="58" spans="1:7" ht="15.75" x14ac:dyDescent="0.25">
      <c r="A58" s="279"/>
      <c r="B58" s="279"/>
      <c r="C58" s="279"/>
      <c r="D58" s="279"/>
      <c r="E58" s="280">
        <v>0</v>
      </c>
      <c r="F58" s="280">
        <v>0</v>
      </c>
      <c r="G58" s="280">
        <f t="shared" si="0"/>
        <v>0</v>
      </c>
    </row>
    <row r="59" spans="1:7" ht="15.75" x14ac:dyDescent="0.25">
      <c r="A59" s="283" t="s">
        <v>696</v>
      </c>
      <c r="B59" s="274" t="s">
        <v>697</v>
      </c>
      <c r="C59" s="274">
        <v>244</v>
      </c>
      <c r="D59" s="274">
        <v>228</v>
      </c>
      <c r="E59" s="276">
        <f>E60+E61</f>
        <v>0</v>
      </c>
      <c r="F59" s="276">
        <f>F60+F61</f>
        <v>0</v>
      </c>
      <c r="G59" s="277">
        <f t="shared" si="0"/>
        <v>0</v>
      </c>
    </row>
    <row r="60" spans="1:7" ht="15.75" x14ac:dyDescent="0.25">
      <c r="A60" s="279"/>
      <c r="B60" s="279" t="s">
        <v>698</v>
      </c>
      <c r="C60" s="279"/>
      <c r="D60" s="279"/>
      <c r="E60" s="280">
        <v>0</v>
      </c>
      <c r="F60" s="280">
        <v>0</v>
      </c>
      <c r="G60" s="280">
        <f t="shared" si="0"/>
        <v>0</v>
      </c>
    </row>
    <row r="61" spans="1:7" ht="15.75" x14ac:dyDescent="0.25">
      <c r="A61" s="279"/>
      <c r="B61" s="279"/>
      <c r="C61" s="279"/>
      <c r="D61" s="279"/>
      <c r="E61" s="280">
        <v>0</v>
      </c>
      <c r="F61" s="280">
        <v>0</v>
      </c>
      <c r="G61" s="280">
        <f t="shared" si="0"/>
        <v>0</v>
      </c>
    </row>
    <row r="62" spans="1:7" ht="29.25" x14ac:dyDescent="0.25">
      <c r="A62" s="283" t="s">
        <v>699</v>
      </c>
      <c r="B62" s="285" t="s">
        <v>700</v>
      </c>
      <c r="C62" s="283">
        <v>831</v>
      </c>
      <c r="D62" s="283">
        <v>290</v>
      </c>
      <c r="E62" s="286">
        <f>E63+E66</f>
        <v>0</v>
      </c>
      <c r="F62" s="286">
        <f>F63+F66</f>
        <v>0</v>
      </c>
      <c r="G62" s="277">
        <f t="shared" si="0"/>
        <v>0</v>
      </c>
    </row>
    <row r="63" spans="1:7" ht="15.75" x14ac:dyDescent="0.25">
      <c r="A63" s="279"/>
      <c r="B63" s="283" t="s">
        <v>701</v>
      </c>
      <c r="C63" s="283"/>
      <c r="D63" s="283">
        <v>296</v>
      </c>
      <c r="E63" s="276">
        <f>E64+E65</f>
        <v>0</v>
      </c>
      <c r="F63" s="276">
        <f>F64+F65</f>
        <v>0</v>
      </c>
      <c r="G63" s="277">
        <f t="shared" si="0"/>
        <v>0</v>
      </c>
    </row>
    <row r="64" spans="1:7" ht="15.75" x14ac:dyDescent="0.25">
      <c r="A64" s="279"/>
      <c r="B64" s="279" t="s">
        <v>702</v>
      </c>
      <c r="C64" s="279"/>
      <c r="D64" s="279"/>
      <c r="E64" s="280">
        <v>0</v>
      </c>
      <c r="F64" s="280">
        <v>0</v>
      </c>
      <c r="G64" s="280">
        <f t="shared" si="0"/>
        <v>0</v>
      </c>
    </row>
    <row r="65" spans="1:7" ht="15.75" x14ac:dyDescent="0.25">
      <c r="A65" s="279"/>
      <c r="B65" s="279"/>
      <c r="C65" s="279"/>
      <c r="D65" s="279"/>
      <c r="E65" s="280">
        <v>0</v>
      </c>
      <c r="F65" s="280">
        <v>0</v>
      </c>
      <c r="G65" s="280">
        <f t="shared" si="0"/>
        <v>0</v>
      </c>
    </row>
    <row r="66" spans="1:7" ht="15.75" x14ac:dyDescent="0.25">
      <c r="A66" s="279"/>
      <c r="B66" s="283" t="s">
        <v>578</v>
      </c>
      <c r="C66" s="283"/>
      <c r="D66" s="283">
        <v>297</v>
      </c>
      <c r="E66" s="276">
        <f>E67+E68+E69</f>
        <v>0</v>
      </c>
      <c r="F66" s="276">
        <f>F67+F68+F69</f>
        <v>0</v>
      </c>
      <c r="G66" s="277">
        <f t="shared" si="0"/>
        <v>0</v>
      </c>
    </row>
    <row r="67" spans="1:7" ht="15.75" x14ac:dyDescent="0.25">
      <c r="A67" s="279"/>
      <c r="B67" s="279" t="s">
        <v>702</v>
      </c>
      <c r="C67" s="279"/>
      <c r="D67" s="279"/>
      <c r="E67" s="280">
        <v>0</v>
      </c>
      <c r="F67" s="280">
        <v>0</v>
      </c>
      <c r="G67" s="280">
        <f t="shared" si="0"/>
        <v>0</v>
      </c>
    </row>
    <row r="68" spans="1:7" ht="15.75" x14ac:dyDescent="0.25">
      <c r="A68" s="279"/>
      <c r="B68" s="279"/>
      <c r="C68" s="279"/>
      <c r="D68" s="279"/>
      <c r="E68" s="280">
        <v>0</v>
      </c>
      <c r="F68" s="280">
        <v>0</v>
      </c>
      <c r="G68" s="280">
        <f t="shared" si="0"/>
        <v>0</v>
      </c>
    </row>
    <row r="69" spans="1:7" ht="15.75" x14ac:dyDescent="0.25">
      <c r="A69" s="279"/>
      <c r="B69" s="279"/>
      <c r="C69" s="279"/>
      <c r="D69" s="279"/>
      <c r="E69" s="280">
        <v>0</v>
      </c>
      <c r="F69" s="280">
        <v>0</v>
      </c>
      <c r="G69" s="280">
        <f t="shared" si="0"/>
        <v>0</v>
      </c>
    </row>
    <row r="70" spans="1:7" ht="15.75" x14ac:dyDescent="0.25">
      <c r="A70" s="283" t="s">
        <v>703</v>
      </c>
      <c r="B70" s="283" t="s">
        <v>704</v>
      </c>
      <c r="C70" s="283">
        <v>850</v>
      </c>
      <c r="D70" s="283">
        <v>290</v>
      </c>
      <c r="E70" s="286">
        <f>E71+E74+E77+E80+E83+E86</f>
        <v>0</v>
      </c>
      <c r="F70" s="286">
        <f>F71+F74+F77+F80+F83+F86</f>
        <v>50000</v>
      </c>
      <c r="G70" s="277">
        <f t="shared" si="0"/>
        <v>50000</v>
      </c>
    </row>
    <row r="71" spans="1:7" ht="15.75" x14ac:dyDescent="0.25">
      <c r="A71" s="279"/>
      <c r="B71" s="279" t="s">
        <v>705</v>
      </c>
      <c r="C71" s="283">
        <v>851</v>
      </c>
      <c r="D71" s="283">
        <v>291</v>
      </c>
      <c r="E71" s="276">
        <f>E72+E73</f>
        <v>0</v>
      </c>
      <c r="F71" s="276">
        <f>F72+F73</f>
        <v>40000</v>
      </c>
      <c r="G71" s="277">
        <f t="shared" si="0"/>
        <v>40000</v>
      </c>
    </row>
    <row r="72" spans="1:7" ht="15.75" x14ac:dyDescent="0.25">
      <c r="A72" s="279"/>
      <c r="B72" s="279" t="s">
        <v>706</v>
      </c>
      <c r="C72" s="279"/>
      <c r="D72" s="279"/>
      <c r="E72" s="280">
        <v>0</v>
      </c>
      <c r="F72" s="280">
        <f>27620+12380</f>
        <v>40000</v>
      </c>
      <c r="G72" s="280">
        <f t="shared" si="0"/>
        <v>40000</v>
      </c>
    </row>
    <row r="73" spans="1:7" ht="15.75" x14ac:dyDescent="0.25">
      <c r="A73" s="279"/>
      <c r="B73" s="279"/>
      <c r="C73" s="279"/>
      <c r="D73" s="279"/>
      <c r="E73" s="280">
        <v>0</v>
      </c>
      <c r="F73" s="280">
        <v>0</v>
      </c>
      <c r="G73" s="280">
        <f t="shared" si="0"/>
        <v>0</v>
      </c>
    </row>
    <row r="74" spans="1:7" ht="15.75" x14ac:dyDescent="0.25">
      <c r="A74" s="279"/>
      <c r="B74" s="279" t="s">
        <v>707</v>
      </c>
      <c r="C74" s="283">
        <v>852</v>
      </c>
      <c r="D74" s="283">
        <v>291</v>
      </c>
      <c r="E74" s="276">
        <f>E75+E76</f>
        <v>0</v>
      </c>
      <c r="F74" s="276">
        <f>F75+F76</f>
        <v>0</v>
      </c>
      <c r="G74" s="277">
        <f t="shared" si="0"/>
        <v>0</v>
      </c>
    </row>
    <row r="75" spans="1:7" ht="15.75" x14ac:dyDescent="0.25">
      <c r="A75" s="279"/>
      <c r="B75" s="279" t="s">
        <v>702</v>
      </c>
      <c r="C75" s="279"/>
      <c r="D75" s="279"/>
      <c r="E75" s="280">
        <v>0</v>
      </c>
      <c r="F75" s="280">
        <v>0</v>
      </c>
      <c r="G75" s="280">
        <f t="shared" si="0"/>
        <v>0</v>
      </c>
    </row>
    <row r="76" spans="1:7" ht="15.75" x14ac:dyDescent="0.25">
      <c r="A76" s="279"/>
      <c r="B76" s="279"/>
      <c r="C76" s="279"/>
      <c r="D76" s="279"/>
      <c r="E76" s="280">
        <v>0</v>
      </c>
      <c r="F76" s="280">
        <v>0</v>
      </c>
      <c r="G76" s="280">
        <f t="shared" si="0"/>
        <v>0</v>
      </c>
    </row>
    <row r="77" spans="1:7" ht="15.75" x14ac:dyDescent="0.25">
      <c r="A77" s="279"/>
      <c r="B77" s="279" t="s">
        <v>708</v>
      </c>
      <c r="C77" s="283">
        <v>853</v>
      </c>
      <c r="D77" s="283">
        <v>291</v>
      </c>
      <c r="E77" s="276">
        <f>E78+E79</f>
        <v>0</v>
      </c>
      <c r="F77" s="276">
        <f>F78+F79</f>
        <v>0</v>
      </c>
      <c r="G77" s="277">
        <f t="shared" si="0"/>
        <v>0</v>
      </c>
    </row>
    <row r="78" spans="1:7" ht="15.75" x14ac:dyDescent="0.25">
      <c r="A78" s="279"/>
      <c r="B78" s="279" t="s">
        <v>709</v>
      </c>
      <c r="C78" s="279"/>
      <c r="D78" s="279"/>
      <c r="E78" s="280">
        <v>0</v>
      </c>
      <c r="F78" s="280">
        <v>0</v>
      </c>
      <c r="G78" s="280">
        <f t="shared" si="0"/>
        <v>0</v>
      </c>
    </row>
    <row r="79" spans="1:7" ht="15.75" x14ac:dyDescent="0.25">
      <c r="A79" s="279"/>
      <c r="B79" s="279"/>
      <c r="C79" s="279"/>
      <c r="D79" s="279"/>
      <c r="E79" s="280">
        <v>0</v>
      </c>
      <c r="F79" s="280">
        <v>0</v>
      </c>
      <c r="G79" s="280">
        <f t="shared" si="0"/>
        <v>0</v>
      </c>
    </row>
    <row r="80" spans="1:7" ht="15.75" x14ac:dyDescent="0.25">
      <c r="A80" s="279"/>
      <c r="B80" s="279" t="s">
        <v>710</v>
      </c>
      <c r="C80" s="283">
        <v>853</v>
      </c>
      <c r="D80" s="283">
        <v>292</v>
      </c>
      <c r="E80" s="276">
        <f>E81+E82</f>
        <v>0</v>
      </c>
      <c r="F80" s="276">
        <f>F81+F82</f>
        <v>0</v>
      </c>
      <c r="G80" s="277">
        <f t="shared" si="0"/>
        <v>0</v>
      </c>
    </row>
    <row r="81" spans="1:7" ht="15.75" x14ac:dyDescent="0.25">
      <c r="A81" s="279"/>
      <c r="B81" s="279" t="s">
        <v>711</v>
      </c>
      <c r="C81" s="279"/>
      <c r="D81" s="279"/>
      <c r="E81" s="280">
        <v>0</v>
      </c>
      <c r="F81" s="280"/>
      <c r="G81" s="280">
        <f t="shared" ref="G81:G112" si="1">E81+F81</f>
        <v>0</v>
      </c>
    </row>
    <row r="82" spans="1:7" ht="15.75" x14ac:dyDescent="0.25">
      <c r="A82" s="279"/>
      <c r="B82" s="279"/>
      <c r="C82" s="279"/>
      <c r="D82" s="279"/>
      <c r="E82" s="280">
        <v>0</v>
      </c>
      <c r="F82" s="280">
        <v>0</v>
      </c>
      <c r="G82" s="280">
        <f t="shared" si="1"/>
        <v>0</v>
      </c>
    </row>
    <row r="83" spans="1:7" ht="27.75" customHeight="1" x14ac:dyDescent="0.25">
      <c r="A83" s="279"/>
      <c r="B83" s="287" t="s">
        <v>712</v>
      </c>
      <c r="C83" s="283">
        <v>853</v>
      </c>
      <c r="D83" s="283">
        <v>293</v>
      </c>
      <c r="E83" s="276">
        <f>E84+E85</f>
        <v>0</v>
      </c>
      <c r="F83" s="276">
        <f>F84+F85</f>
        <v>0</v>
      </c>
      <c r="G83" s="277">
        <f t="shared" si="1"/>
        <v>0</v>
      </c>
    </row>
    <row r="84" spans="1:7" ht="15.75" x14ac:dyDescent="0.25">
      <c r="A84" s="279"/>
      <c r="B84" s="279" t="s">
        <v>702</v>
      </c>
      <c r="C84" s="279"/>
      <c r="D84" s="279"/>
      <c r="E84" s="280">
        <v>0</v>
      </c>
      <c r="F84" s="280">
        <v>0</v>
      </c>
      <c r="G84" s="280">
        <f t="shared" si="1"/>
        <v>0</v>
      </c>
    </row>
    <row r="85" spans="1:7" ht="15.75" x14ac:dyDescent="0.25">
      <c r="A85" s="279"/>
      <c r="B85" s="279"/>
      <c r="C85" s="279"/>
      <c r="D85" s="279"/>
      <c r="E85" s="280">
        <v>0</v>
      </c>
      <c r="F85" s="280">
        <v>0</v>
      </c>
      <c r="G85" s="280">
        <f t="shared" si="1"/>
        <v>0</v>
      </c>
    </row>
    <row r="86" spans="1:7" ht="15.75" x14ac:dyDescent="0.25">
      <c r="A86" s="279"/>
      <c r="B86" s="287" t="s">
        <v>713</v>
      </c>
      <c r="C86" s="283">
        <v>853</v>
      </c>
      <c r="D86" s="283">
        <v>295</v>
      </c>
      <c r="E86" s="276">
        <f>E87+E88</f>
        <v>0</v>
      </c>
      <c r="F86" s="276">
        <f>F87+F88</f>
        <v>10000</v>
      </c>
      <c r="G86" s="277">
        <f t="shared" si="1"/>
        <v>10000</v>
      </c>
    </row>
    <row r="87" spans="1:7" ht="15.75" x14ac:dyDescent="0.25">
      <c r="A87" s="279"/>
      <c r="B87" s="279" t="s">
        <v>714</v>
      </c>
      <c r="C87" s="279"/>
      <c r="D87" s="279"/>
      <c r="E87" s="280">
        <v>0</v>
      </c>
      <c r="F87" s="280">
        <v>10000</v>
      </c>
      <c r="G87" s="280">
        <f t="shared" si="1"/>
        <v>10000</v>
      </c>
    </row>
    <row r="88" spans="1:7" ht="15.75" x14ac:dyDescent="0.25">
      <c r="A88" s="279"/>
      <c r="B88" s="279"/>
      <c r="C88" s="279"/>
      <c r="D88" s="279"/>
      <c r="E88" s="280">
        <v>0</v>
      </c>
      <c r="F88" s="280">
        <v>0</v>
      </c>
      <c r="G88" s="280">
        <f t="shared" si="1"/>
        <v>0</v>
      </c>
    </row>
    <row r="89" spans="1:7" ht="15.75" x14ac:dyDescent="0.25">
      <c r="A89" s="283" t="s">
        <v>715</v>
      </c>
      <c r="B89" s="283" t="s">
        <v>716</v>
      </c>
      <c r="C89" s="283">
        <v>244</v>
      </c>
      <c r="D89" s="283">
        <v>310</v>
      </c>
      <c r="E89" s="276">
        <f>E90+E91+E92+E93+E94</f>
        <v>10355</v>
      </c>
      <c r="F89" s="276">
        <f>F90+F91+F92+F93+F94</f>
        <v>39000</v>
      </c>
      <c r="G89" s="277">
        <f>E89+F89</f>
        <v>49355</v>
      </c>
    </row>
    <row r="90" spans="1:7" ht="15.75" x14ac:dyDescent="0.25">
      <c r="A90" s="279"/>
      <c r="B90" s="278" t="s">
        <v>670</v>
      </c>
      <c r="C90" s="279"/>
      <c r="D90" s="279"/>
      <c r="E90" s="280">
        <v>10355</v>
      </c>
      <c r="F90" s="280">
        <v>39000</v>
      </c>
      <c r="G90" s="280">
        <f t="shared" si="1"/>
        <v>49355</v>
      </c>
    </row>
    <row r="91" spans="1:7" ht="15.75" x14ac:dyDescent="0.25">
      <c r="A91" s="279"/>
      <c r="B91" s="278" t="s">
        <v>690</v>
      </c>
      <c r="C91" s="279"/>
      <c r="D91" s="279"/>
      <c r="E91" s="280">
        <v>0</v>
      </c>
      <c r="F91" s="280">
        <v>0</v>
      </c>
      <c r="G91" s="280">
        <f t="shared" si="1"/>
        <v>0</v>
      </c>
    </row>
    <row r="92" spans="1:7" ht="15.75" x14ac:dyDescent="0.25">
      <c r="A92" s="279"/>
      <c r="B92" s="278" t="s">
        <v>691</v>
      </c>
      <c r="C92" s="279"/>
      <c r="D92" s="279"/>
      <c r="E92" s="280">
        <v>0</v>
      </c>
      <c r="F92" s="280">
        <v>0</v>
      </c>
      <c r="G92" s="280">
        <f t="shared" si="1"/>
        <v>0</v>
      </c>
    </row>
    <row r="93" spans="1:7" ht="15.75" x14ac:dyDescent="0.25">
      <c r="A93" s="279"/>
      <c r="B93" s="279" t="s">
        <v>717</v>
      </c>
      <c r="C93" s="279"/>
      <c r="D93" s="279"/>
      <c r="E93" s="280">
        <v>0</v>
      </c>
      <c r="F93" s="280">
        <v>0</v>
      </c>
      <c r="G93" s="280">
        <f t="shared" si="1"/>
        <v>0</v>
      </c>
    </row>
    <row r="94" spans="1:7" ht="15.75" x14ac:dyDescent="0.25">
      <c r="A94" s="279"/>
      <c r="B94" s="279"/>
      <c r="C94" s="279"/>
      <c r="D94" s="279"/>
      <c r="E94" s="280">
        <v>0</v>
      </c>
      <c r="F94" s="280">
        <v>0</v>
      </c>
      <c r="G94" s="280">
        <f t="shared" si="1"/>
        <v>0</v>
      </c>
    </row>
    <row r="95" spans="1:7" ht="15.75" x14ac:dyDescent="0.25">
      <c r="A95" s="274" t="s">
        <v>718</v>
      </c>
      <c r="B95" s="274" t="s">
        <v>719</v>
      </c>
      <c r="C95" s="274">
        <v>244</v>
      </c>
      <c r="D95" s="274">
        <v>340</v>
      </c>
      <c r="E95" s="288">
        <f>E96+E100+E104+E108+E112+E118+E122</f>
        <v>317057.43</v>
      </c>
      <c r="F95" s="288">
        <f>F96+F100+F104+F108+F112+F118+F122</f>
        <v>4208448.26</v>
      </c>
      <c r="G95" s="277">
        <f t="shared" si="1"/>
        <v>4525505.6899999995</v>
      </c>
    </row>
    <row r="96" spans="1:7" ht="29.25" x14ac:dyDescent="0.25">
      <c r="A96" s="279"/>
      <c r="B96" s="285" t="s">
        <v>720</v>
      </c>
      <c r="C96" s="283"/>
      <c r="D96" s="283">
        <v>341</v>
      </c>
      <c r="E96" s="276">
        <f>E97+E98+E99</f>
        <v>0</v>
      </c>
      <c r="F96" s="276">
        <f>F97+F98+F99</f>
        <v>0</v>
      </c>
      <c r="G96" s="277">
        <f t="shared" si="1"/>
        <v>0</v>
      </c>
    </row>
    <row r="97" spans="1:14" ht="15.75" x14ac:dyDescent="0.25">
      <c r="A97" s="279"/>
      <c r="B97" s="279" t="s">
        <v>702</v>
      </c>
      <c r="C97" s="279"/>
      <c r="D97" s="279"/>
      <c r="E97" s="280">
        <v>0</v>
      </c>
      <c r="F97" s="280">
        <v>0</v>
      </c>
      <c r="G97" s="280">
        <f t="shared" si="1"/>
        <v>0</v>
      </c>
    </row>
    <row r="98" spans="1:14" ht="15.75" x14ac:dyDescent="0.25">
      <c r="A98" s="279"/>
      <c r="B98" s="279" t="s">
        <v>702</v>
      </c>
      <c r="C98" s="279"/>
      <c r="D98" s="279"/>
      <c r="E98" s="280">
        <v>0</v>
      </c>
      <c r="F98" s="280">
        <v>0</v>
      </c>
      <c r="G98" s="280">
        <f t="shared" si="1"/>
        <v>0</v>
      </c>
    </row>
    <row r="99" spans="1:14" ht="15.75" x14ac:dyDescent="0.25">
      <c r="A99" s="279"/>
      <c r="B99" s="279"/>
      <c r="C99" s="279"/>
      <c r="D99" s="279"/>
      <c r="E99" s="280">
        <v>0</v>
      </c>
      <c r="F99" s="280">
        <v>0</v>
      </c>
      <c r="G99" s="280">
        <f t="shared" si="1"/>
        <v>0</v>
      </c>
    </row>
    <row r="100" spans="1:14" ht="15.75" x14ac:dyDescent="0.25">
      <c r="A100" s="279"/>
      <c r="B100" s="283" t="s">
        <v>721</v>
      </c>
      <c r="C100" s="283"/>
      <c r="D100" s="283">
        <v>342</v>
      </c>
      <c r="E100" s="276">
        <f>E101+E102+E103</f>
        <v>0</v>
      </c>
      <c r="F100" s="276">
        <f>F101+F102+F103</f>
        <v>4047900</v>
      </c>
      <c r="G100" s="277">
        <f t="shared" si="1"/>
        <v>4047900</v>
      </c>
    </row>
    <row r="101" spans="1:14" ht="15.75" x14ac:dyDescent="0.25">
      <c r="A101" s="279"/>
      <c r="B101" s="279" t="s">
        <v>722</v>
      </c>
      <c r="C101" s="279"/>
      <c r="D101" s="279"/>
      <c r="E101" s="280">
        <v>0</v>
      </c>
      <c r="F101" s="280">
        <v>4047900</v>
      </c>
      <c r="G101" s="280">
        <f t="shared" si="1"/>
        <v>4047900</v>
      </c>
    </row>
    <row r="102" spans="1:14" ht="15.75" x14ac:dyDescent="0.25">
      <c r="A102" s="279"/>
      <c r="B102" s="279" t="s">
        <v>702</v>
      </c>
      <c r="C102" s="279"/>
      <c r="D102" s="279"/>
      <c r="E102" s="280">
        <v>0</v>
      </c>
      <c r="F102" s="280">
        <v>0</v>
      </c>
      <c r="G102" s="280">
        <f t="shared" si="1"/>
        <v>0</v>
      </c>
    </row>
    <row r="103" spans="1:14" ht="15.75" x14ac:dyDescent="0.25">
      <c r="A103" s="279"/>
      <c r="B103" s="279"/>
      <c r="C103" s="279"/>
      <c r="D103" s="279"/>
      <c r="E103" s="280">
        <v>0</v>
      </c>
      <c r="F103" s="280">
        <v>0</v>
      </c>
      <c r="G103" s="280">
        <f t="shared" si="1"/>
        <v>0</v>
      </c>
    </row>
    <row r="104" spans="1:14" ht="15.75" x14ac:dyDescent="0.25">
      <c r="A104" s="279"/>
      <c r="B104" s="283" t="s">
        <v>723</v>
      </c>
      <c r="C104" s="283"/>
      <c r="D104" s="283">
        <v>344</v>
      </c>
      <c r="E104" s="276">
        <f>E105+E106+E107</f>
        <v>0</v>
      </c>
      <c r="F104" s="276">
        <f>F105+F106+F107</f>
        <v>50000</v>
      </c>
      <c r="G104" s="277">
        <f t="shared" si="1"/>
        <v>50000</v>
      </c>
    </row>
    <row r="105" spans="1:14" ht="15.75" x14ac:dyDescent="0.25">
      <c r="A105" s="279"/>
      <c r="B105" s="279" t="s">
        <v>717</v>
      </c>
      <c r="C105" s="279"/>
      <c r="D105" s="279"/>
      <c r="E105" s="280">
        <v>0</v>
      </c>
      <c r="F105" s="280">
        <v>0</v>
      </c>
      <c r="G105" s="280">
        <f t="shared" si="1"/>
        <v>0</v>
      </c>
      <c r="N105" s="378"/>
    </row>
    <row r="106" spans="1:14" ht="15.75" x14ac:dyDescent="0.25">
      <c r="A106" s="279"/>
      <c r="B106" s="279" t="s">
        <v>706</v>
      </c>
      <c r="C106" s="279"/>
      <c r="D106" s="279"/>
      <c r="E106" s="280">
        <v>0</v>
      </c>
      <c r="F106" s="280">
        <v>50000</v>
      </c>
      <c r="G106" s="280">
        <f t="shared" si="1"/>
        <v>50000</v>
      </c>
      <c r="N106" s="378"/>
    </row>
    <row r="107" spans="1:14" ht="15.75" x14ac:dyDescent="0.25">
      <c r="A107" s="279"/>
      <c r="B107" s="279"/>
      <c r="C107" s="279"/>
      <c r="D107" s="279"/>
      <c r="E107" s="280">
        <v>0</v>
      </c>
      <c r="F107" s="280">
        <v>0</v>
      </c>
      <c r="G107" s="280">
        <f t="shared" si="1"/>
        <v>0</v>
      </c>
      <c r="N107" s="378"/>
    </row>
    <row r="108" spans="1:14" ht="15.75" x14ac:dyDescent="0.25">
      <c r="A108" s="279"/>
      <c r="B108" s="283" t="s">
        <v>724</v>
      </c>
      <c r="C108" s="283"/>
      <c r="D108" s="283">
        <v>345</v>
      </c>
      <c r="E108" s="276">
        <f>E109+E110+E111</f>
        <v>20000</v>
      </c>
      <c r="F108" s="276">
        <f>F109+F110+F111</f>
        <v>0</v>
      </c>
      <c r="G108" s="277">
        <f t="shared" si="1"/>
        <v>20000</v>
      </c>
      <c r="N108" s="378"/>
    </row>
    <row r="109" spans="1:14" ht="15.75" x14ac:dyDescent="0.25">
      <c r="A109" s="279"/>
      <c r="B109" s="279" t="s">
        <v>706</v>
      </c>
      <c r="C109" s="279"/>
      <c r="D109" s="279"/>
      <c r="E109" s="280">
        <v>20000</v>
      </c>
      <c r="F109" s="280">
        <v>0</v>
      </c>
      <c r="G109" s="280">
        <f t="shared" si="1"/>
        <v>20000</v>
      </c>
      <c r="N109" s="378"/>
    </row>
    <row r="110" spans="1:14" ht="15.75" x14ac:dyDescent="0.25">
      <c r="A110" s="279"/>
      <c r="B110" s="279" t="s">
        <v>702</v>
      </c>
      <c r="C110" s="279"/>
      <c r="D110" s="279"/>
      <c r="E110" s="280">
        <v>0</v>
      </c>
      <c r="F110" s="280">
        <v>0</v>
      </c>
      <c r="G110" s="280">
        <f t="shared" si="1"/>
        <v>0</v>
      </c>
      <c r="N110" s="378"/>
    </row>
    <row r="111" spans="1:14" ht="15.75" x14ac:dyDescent="0.25">
      <c r="A111" s="279"/>
      <c r="B111" s="279"/>
      <c r="C111" s="279"/>
      <c r="D111" s="279"/>
      <c r="E111" s="280">
        <v>0</v>
      </c>
      <c r="F111" s="280">
        <v>0</v>
      </c>
      <c r="G111" s="280">
        <f t="shared" si="1"/>
        <v>0</v>
      </c>
      <c r="N111" s="378"/>
    </row>
    <row r="112" spans="1:14" ht="15.75" x14ac:dyDescent="0.25">
      <c r="A112" s="279"/>
      <c r="B112" s="283" t="s">
        <v>725</v>
      </c>
      <c r="C112" s="283"/>
      <c r="D112" s="283">
        <v>346</v>
      </c>
      <c r="E112" s="276">
        <f>E113+E114+E115+E116+E117</f>
        <v>297057.43</v>
      </c>
      <c r="F112" s="276">
        <f>F113+F114+F115+F116+F117</f>
        <v>110548.26</v>
      </c>
      <c r="G112" s="277">
        <f t="shared" si="1"/>
        <v>407605.69</v>
      </c>
      <c r="N112" s="378"/>
    </row>
    <row r="113" spans="1:14" ht="15.75" x14ac:dyDescent="0.25">
      <c r="A113" s="279"/>
      <c r="B113" s="279" t="s">
        <v>726</v>
      </c>
      <c r="C113" s="279"/>
      <c r="D113" s="279"/>
      <c r="E113" s="280">
        <v>148938.57999999999</v>
      </c>
      <c r="F113" s="280">
        <v>0</v>
      </c>
      <c r="G113" s="280">
        <f>E113+F113</f>
        <v>148938.57999999999</v>
      </c>
      <c r="N113" s="378"/>
    </row>
    <row r="114" spans="1:14" ht="15.75" x14ac:dyDescent="0.25">
      <c r="A114" s="279"/>
      <c r="B114" s="279" t="s">
        <v>691</v>
      </c>
      <c r="C114" s="279"/>
      <c r="D114" s="279"/>
      <c r="E114" s="280">
        <v>0</v>
      </c>
      <c r="F114" s="280">
        <v>50000</v>
      </c>
      <c r="G114" s="280">
        <f t="shared" ref="G114:G125" si="2">E114+F114</f>
        <v>50000</v>
      </c>
      <c r="N114" s="378"/>
    </row>
    <row r="115" spans="1:14" ht="15.75" x14ac:dyDescent="0.25">
      <c r="A115" s="279"/>
      <c r="B115" s="279" t="s">
        <v>706</v>
      </c>
      <c r="C115" s="279"/>
      <c r="D115" s="279"/>
      <c r="E115" s="280">
        <v>148118.85</v>
      </c>
      <c r="F115" s="280">
        <v>60000</v>
      </c>
      <c r="G115" s="280">
        <f t="shared" si="2"/>
        <v>208118.85</v>
      </c>
      <c r="N115" s="378"/>
    </row>
    <row r="116" spans="1:14" ht="15.75" x14ac:dyDescent="0.25">
      <c r="A116" s="279"/>
      <c r="B116" s="279" t="s">
        <v>803</v>
      </c>
      <c r="C116" s="279"/>
      <c r="D116" s="279"/>
      <c r="E116" s="280">
        <v>0</v>
      </c>
      <c r="F116" s="280">
        <v>289.51</v>
      </c>
      <c r="G116" s="280">
        <f t="shared" si="2"/>
        <v>289.51</v>
      </c>
      <c r="N116" s="378"/>
    </row>
    <row r="117" spans="1:14" ht="15.75" x14ac:dyDescent="0.25">
      <c r="A117" s="279"/>
      <c r="B117" s="279" t="s">
        <v>807</v>
      </c>
      <c r="C117" s="279"/>
      <c r="D117" s="279"/>
      <c r="E117" s="280">
        <v>0</v>
      </c>
      <c r="F117" s="280">
        <v>258.75</v>
      </c>
      <c r="G117" s="280">
        <f t="shared" si="2"/>
        <v>258.75</v>
      </c>
    </row>
    <row r="118" spans="1:14" ht="29.25" x14ac:dyDescent="0.25">
      <c r="A118" s="279"/>
      <c r="B118" s="285" t="s">
        <v>727</v>
      </c>
      <c r="C118" s="283"/>
      <c r="D118" s="283">
        <v>347</v>
      </c>
      <c r="E118" s="276">
        <f>E119+E120+E121</f>
        <v>0</v>
      </c>
      <c r="F118" s="276">
        <f>F119+F120+F121</f>
        <v>0</v>
      </c>
      <c r="G118" s="277">
        <f t="shared" si="2"/>
        <v>0</v>
      </c>
    </row>
    <row r="119" spans="1:14" ht="15.75" x14ac:dyDescent="0.25">
      <c r="A119" s="279"/>
      <c r="B119" s="279" t="s">
        <v>702</v>
      </c>
      <c r="C119" s="279"/>
      <c r="D119" s="279"/>
      <c r="E119" s="280">
        <v>0</v>
      </c>
      <c r="F119" s="280">
        <v>0</v>
      </c>
      <c r="G119" s="280">
        <f t="shared" si="2"/>
        <v>0</v>
      </c>
    </row>
    <row r="120" spans="1:14" ht="15.75" x14ac:dyDescent="0.25">
      <c r="A120" s="279"/>
      <c r="B120" s="279" t="s">
        <v>702</v>
      </c>
      <c r="C120" s="279"/>
      <c r="D120" s="279"/>
      <c r="E120" s="280">
        <v>0</v>
      </c>
      <c r="F120" s="280">
        <v>0</v>
      </c>
      <c r="G120" s="280">
        <f t="shared" si="2"/>
        <v>0</v>
      </c>
    </row>
    <row r="121" spans="1:14" ht="15.75" x14ac:dyDescent="0.25">
      <c r="A121" s="279"/>
      <c r="B121" s="279"/>
      <c r="C121" s="279"/>
      <c r="D121" s="279"/>
      <c r="E121" s="280">
        <v>0</v>
      </c>
      <c r="F121" s="280">
        <v>0</v>
      </c>
      <c r="G121" s="280">
        <f t="shared" si="2"/>
        <v>0</v>
      </c>
    </row>
    <row r="122" spans="1:14" ht="29.25" x14ac:dyDescent="0.25">
      <c r="A122" s="279"/>
      <c r="B122" s="285" t="s">
        <v>728</v>
      </c>
      <c r="C122" s="283"/>
      <c r="D122" s="283">
        <v>349</v>
      </c>
      <c r="E122" s="276">
        <f>E123+E124+E125</f>
        <v>0</v>
      </c>
      <c r="F122" s="276">
        <f>F123+F124+F125</f>
        <v>0</v>
      </c>
      <c r="G122" s="277">
        <f t="shared" si="2"/>
        <v>0</v>
      </c>
    </row>
    <row r="123" spans="1:14" ht="15.75" x14ac:dyDescent="0.25">
      <c r="A123" s="279"/>
      <c r="B123" s="279" t="s">
        <v>702</v>
      </c>
      <c r="C123" s="279"/>
      <c r="D123" s="279"/>
      <c r="E123" s="280">
        <v>0</v>
      </c>
      <c r="F123" s="280">
        <v>0</v>
      </c>
      <c r="G123" s="280">
        <f t="shared" si="2"/>
        <v>0</v>
      </c>
    </row>
    <row r="124" spans="1:14" ht="15.75" x14ac:dyDescent="0.25">
      <c r="A124" s="279"/>
      <c r="B124" s="279" t="s">
        <v>702</v>
      </c>
      <c r="C124" s="279"/>
      <c r="D124" s="279"/>
      <c r="E124" s="280">
        <v>0</v>
      </c>
      <c r="F124" s="280">
        <v>0</v>
      </c>
      <c r="G124" s="280">
        <f t="shared" si="2"/>
        <v>0</v>
      </c>
    </row>
    <row r="125" spans="1:14" ht="15.75" x14ac:dyDescent="0.25">
      <c r="A125" s="279"/>
      <c r="B125" s="279"/>
      <c r="C125" s="279"/>
      <c r="D125" s="279"/>
      <c r="E125" s="280">
        <v>0</v>
      </c>
      <c r="F125" s="280">
        <v>0</v>
      </c>
      <c r="G125" s="280">
        <f t="shared" si="2"/>
        <v>0</v>
      </c>
    </row>
    <row r="126" spans="1:14" ht="15.75" x14ac:dyDescent="0.25">
      <c r="A126" s="279"/>
      <c r="B126" s="283" t="s">
        <v>729</v>
      </c>
      <c r="C126" s="283"/>
      <c r="D126" s="283"/>
      <c r="E126" s="277">
        <f>E17+E21+E25+E29+E33+E36+E40+E43+E50+E56+E59+E62+E70+E89+E104+E112+E108</f>
        <v>384931.53</v>
      </c>
      <c r="F126" s="277">
        <f>F17+F21+F25+F29+F33+F36+F40+F43+F50+F56+F59+F62+F70+F89+F95</f>
        <v>5104448.26</v>
      </c>
      <c r="G126" s="277">
        <f>E126+F126</f>
        <v>5489379.79</v>
      </c>
    </row>
    <row r="128" spans="1:14" hidden="1" x14ac:dyDescent="0.2"/>
    <row r="129" spans="1:5" hidden="1" x14ac:dyDescent="0.2"/>
    <row r="130" spans="1:5" hidden="1" x14ac:dyDescent="0.2">
      <c r="B130" s="271" t="s">
        <v>730</v>
      </c>
      <c r="C130" s="271" t="s">
        <v>570</v>
      </c>
    </row>
    <row r="131" spans="1:5" hidden="1" x14ac:dyDescent="0.2">
      <c r="A131" s="271" t="s">
        <v>731</v>
      </c>
    </row>
    <row r="132" spans="1:5" ht="15" x14ac:dyDescent="0.25">
      <c r="B132" s="289" t="s">
        <v>732</v>
      </c>
    </row>
    <row r="133" spans="1:5" ht="15" x14ac:dyDescent="0.25">
      <c r="B133" s="289" t="s">
        <v>733</v>
      </c>
    </row>
    <row r="134" spans="1:5" ht="15" x14ac:dyDescent="0.25">
      <c r="B134" s="289" t="s">
        <v>734</v>
      </c>
    </row>
    <row r="135" spans="1:5" ht="15" x14ac:dyDescent="0.25">
      <c r="B135" s="290" t="s">
        <v>735</v>
      </c>
    </row>
    <row r="137" spans="1:5" x14ac:dyDescent="0.2">
      <c r="B137" s="271" t="s">
        <v>320</v>
      </c>
    </row>
    <row r="138" spans="1:5" x14ac:dyDescent="0.2">
      <c r="A138" s="271" t="s">
        <v>736</v>
      </c>
      <c r="C138" s="271" t="s">
        <v>290</v>
      </c>
      <c r="E138" s="271" t="s">
        <v>570</v>
      </c>
    </row>
    <row r="139" spans="1:5" x14ac:dyDescent="0.2">
      <c r="B139" s="271" t="s">
        <v>571</v>
      </c>
    </row>
    <row r="140" spans="1:5" x14ac:dyDescent="0.2">
      <c r="C140" s="271" t="s">
        <v>290</v>
      </c>
      <c r="E140" s="271" t="s">
        <v>737</v>
      </c>
    </row>
    <row r="142" spans="1:5" x14ac:dyDescent="0.2">
      <c r="B142" s="271" t="s">
        <v>738</v>
      </c>
      <c r="C142" s="271" t="s">
        <v>737</v>
      </c>
    </row>
    <row r="143" spans="1:5" x14ac:dyDescent="0.2">
      <c r="B143" s="271" t="s">
        <v>739</v>
      </c>
    </row>
  </sheetData>
  <mergeCells count="4">
    <mergeCell ref="A10:G14"/>
    <mergeCell ref="D7:G7"/>
    <mergeCell ref="C1:H2"/>
    <mergeCell ref="D4:H5"/>
  </mergeCells>
  <pageMargins left="0.70866141732283472" right="0.70866141732283472" top="0.16" bottom="0.74803149606299213" header="0.31496062992125984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8"/>
  <sheetViews>
    <sheetView tabSelected="1" zoomScale="75" zoomScaleNormal="75" zoomScaleSheetLayoutView="53" workbookViewId="0">
      <pane ySplit="7" topLeftCell="A265" activePane="bottomLeft" state="frozen"/>
      <selection pane="bottomLeft" activeCell="Q279" sqref="Q279"/>
    </sheetView>
  </sheetViews>
  <sheetFormatPr defaultRowHeight="15" x14ac:dyDescent="0.2"/>
  <cols>
    <col min="1" max="1" width="36.85546875" style="11" customWidth="1"/>
    <col min="2" max="2" width="11.28515625" style="11" bestFit="1" customWidth="1"/>
    <col min="3" max="3" width="14.28515625" style="12" bestFit="1" customWidth="1"/>
    <col min="4" max="4" width="14.28515625" style="12" customWidth="1"/>
    <col min="5" max="5" width="13.28515625" style="12" customWidth="1"/>
    <col min="6" max="6" width="14.140625" style="12" customWidth="1"/>
    <col min="7" max="7" width="15.5703125" style="12" customWidth="1"/>
    <col min="8" max="8" width="16" style="11" customWidth="1"/>
    <col min="9" max="9" width="16.85546875" style="12" customWidth="1"/>
    <col min="10" max="10" width="14.42578125" style="12" customWidth="1"/>
    <col min="11" max="11" width="15.140625" style="12" customWidth="1"/>
    <col min="12" max="12" width="10.7109375" style="11" bestFit="1" customWidth="1"/>
    <col min="13" max="13" width="11.5703125" style="11" customWidth="1"/>
    <col min="14" max="14" width="12.7109375" style="11" customWidth="1"/>
    <col min="15" max="15" width="12.42578125" style="11" customWidth="1"/>
    <col min="16" max="16" width="12.5703125" style="11" customWidth="1"/>
    <col min="17" max="256" width="9.140625" style="11"/>
    <col min="257" max="257" width="36.85546875" style="11" customWidth="1"/>
    <col min="258" max="258" width="11.28515625" style="11" bestFit="1" customWidth="1"/>
    <col min="259" max="259" width="14.28515625" style="11" bestFit="1" customWidth="1"/>
    <col min="260" max="260" width="14.28515625" style="11" customWidth="1"/>
    <col min="261" max="261" width="13.28515625" style="11" customWidth="1"/>
    <col min="262" max="262" width="14.140625" style="11" customWidth="1"/>
    <col min="263" max="263" width="15.5703125" style="11" customWidth="1"/>
    <col min="264" max="264" width="16" style="11" customWidth="1"/>
    <col min="265" max="265" width="16.85546875" style="11" customWidth="1"/>
    <col min="266" max="266" width="14.42578125" style="11" customWidth="1"/>
    <col min="267" max="267" width="15.140625" style="11" customWidth="1"/>
    <col min="268" max="268" width="10.7109375" style="11" bestFit="1" customWidth="1"/>
    <col min="269" max="512" width="9.140625" style="11"/>
    <col min="513" max="513" width="36.85546875" style="11" customWidth="1"/>
    <col min="514" max="514" width="11.28515625" style="11" bestFit="1" customWidth="1"/>
    <col min="515" max="515" width="14.28515625" style="11" bestFit="1" customWidth="1"/>
    <col min="516" max="516" width="14.28515625" style="11" customWidth="1"/>
    <col min="517" max="517" width="13.28515625" style="11" customWidth="1"/>
    <col min="518" max="518" width="14.140625" style="11" customWidth="1"/>
    <col min="519" max="519" width="15.5703125" style="11" customWidth="1"/>
    <col min="520" max="520" width="16" style="11" customWidth="1"/>
    <col min="521" max="521" width="16.85546875" style="11" customWidth="1"/>
    <col min="522" max="522" width="14.42578125" style="11" customWidth="1"/>
    <col min="523" max="523" width="15.140625" style="11" customWidth="1"/>
    <col min="524" max="524" width="10.7109375" style="11" bestFit="1" customWidth="1"/>
    <col min="525" max="768" width="9.140625" style="11"/>
    <col min="769" max="769" width="36.85546875" style="11" customWidth="1"/>
    <col min="770" max="770" width="11.28515625" style="11" bestFit="1" customWidth="1"/>
    <col min="771" max="771" width="14.28515625" style="11" bestFit="1" customWidth="1"/>
    <col min="772" max="772" width="14.28515625" style="11" customWidth="1"/>
    <col min="773" max="773" width="13.28515625" style="11" customWidth="1"/>
    <col min="774" max="774" width="14.140625" style="11" customWidth="1"/>
    <col min="775" max="775" width="15.5703125" style="11" customWidth="1"/>
    <col min="776" max="776" width="16" style="11" customWidth="1"/>
    <col min="777" max="777" width="16.85546875" style="11" customWidth="1"/>
    <col min="778" max="778" width="14.42578125" style="11" customWidth="1"/>
    <col min="779" max="779" width="15.140625" style="11" customWidth="1"/>
    <col min="780" max="780" width="10.7109375" style="11" bestFit="1" customWidth="1"/>
    <col min="781" max="1024" width="9.140625" style="11"/>
    <col min="1025" max="1025" width="36.85546875" style="11" customWidth="1"/>
    <col min="1026" max="1026" width="11.28515625" style="11" bestFit="1" customWidth="1"/>
    <col min="1027" max="1027" width="14.28515625" style="11" bestFit="1" customWidth="1"/>
    <col min="1028" max="1028" width="14.28515625" style="11" customWidth="1"/>
    <col min="1029" max="1029" width="13.28515625" style="11" customWidth="1"/>
    <col min="1030" max="1030" width="14.140625" style="11" customWidth="1"/>
    <col min="1031" max="1031" width="15.5703125" style="11" customWidth="1"/>
    <col min="1032" max="1032" width="16" style="11" customWidth="1"/>
    <col min="1033" max="1033" width="16.85546875" style="11" customWidth="1"/>
    <col min="1034" max="1034" width="14.42578125" style="11" customWidth="1"/>
    <col min="1035" max="1035" width="15.140625" style="11" customWidth="1"/>
    <col min="1036" max="1036" width="10.7109375" style="11" bestFit="1" customWidth="1"/>
    <col min="1037" max="1280" width="9.140625" style="11"/>
    <col min="1281" max="1281" width="36.85546875" style="11" customWidth="1"/>
    <col min="1282" max="1282" width="11.28515625" style="11" bestFit="1" customWidth="1"/>
    <col min="1283" max="1283" width="14.28515625" style="11" bestFit="1" customWidth="1"/>
    <col min="1284" max="1284" width="14.28515625" style="11" customWidth="1"/>
    <col min="1285" max="1285" width="13.28515625" style="11" customWidth="1"/>
    <col min="1286" max="1286" width="14.140625" style="11" customWidth="1"/>
    <col min="1287" max="1287" width="15.5703125" style="11" customWidth="1"/>
    <col min="1288" max="1288" width="16" style="11" customWidth="1"/>
    <col min="1289" max="1289" width="16.85546875" style="11" customWidth="1"/>
    <col min="1290" max="1290" width="14.42578125" style="11" customWidth="1"/>
    <col min="1291" max="1291" width="15.140625" style="11" customWidth="1"/>
    <col min="1292" max="1292" width="10.7109375" style="11" bestFit="1" customWidth="1"/>
    <col min="1293" max="1536" width="9.140625" style="11"/>
    <col min="1537" max="1537" width="36.85546875" style="11" customWidth="1"/>
    <col min="1538" max="1538" width="11.28515625" style="11" bestFit="1" customWidth="1"/>
    <col min="1539" max="1539" width="14.28515625" style="11" bestFit="1" customWidth="1"/>
    <col min="1540" max="1540" width="14.28515625" style="11" customWidth="1"/>
    <col min="1541" max="1541" width="13.28515625" style="11" customWidth="1"/>
    <col min="1542" max="1542" width="14.140625" style="11" customWidth="1"/>
    <col min="1543" max="1543" width="15.5703125" style="11" customWidth="1"/>
    <col min="1544" max="1544" width="16" style="11" customWidth="1"/>
    <col min="1545" max="1545" width="16.85546875" style="11" customWidth="1"/>
    <col min="1546" max="1546" width="14.42578125" style="11" customWidth="1"/>
    <col min="1547" max="1547" width="15.140625" style="11" customWidth="1"/>
    <col min="1548" max="1548" width="10.7109375" style="11" bestFit="1" customWidth="1"/>
    <col min="1549" max="1792" width="9.140625" style="11"/>
    <col min="1793" max="1793" width="36.85546875" style="11" customWidth="1"/>
    <col min="1794" max="1794" width="11.28515625" style="11" bestFit="1" customWidth="1"/>
    <col min="1795" max="1795" width="14.28515625" style="11" bestFit="1" customWidth="1"/>
    <col min="1796" max="1796" width="14.28515625" style="11" customWidth="1"/>
    <col min="1797" max="1797" width="13.28515625" style="11" customWidth="1"/>
    <col min="1798" max="1798" width="14.140625" style="11" customWidth="1"/>
    <col min="1799" max="1799" width="15.5703125" style="11" customWidth="1"/>
    <col min="1800" max="1800" width="16" style="11" customWidth="1"/>
    <col min="1801" max="1801" width="16.85546875" style="11" customWidth="1"/>
    <col min="1802" max="1802" width="14.42578125" style="11" customWidth="1"/>
    <col min="1803" max="1803" width="15.140625" style="11" customWidth="1"/>
    <col min="1804" max="1804" width="10.7109375" style="11" bestFit="1" customWidth="1"/>
    <col min="1805" max="2048" width="9.140625" style="11"/>
    <col min="2049" max="2049" width="36.85546875" style="11" customWidth="1"/>
    <col min="2050" max="2050" width="11.28515625" style="11" bestFit="1" customWidth="1"/>
    <col min="2051" max="2051" width="14.28515625" style="11" bestFit="1" customWidth="1"/>
    <col min="2052" max="2052" width="14.28515625" style="11" customWidth="1"/>
    <col min="2053" max="2053" width="13.28515625" style="11" customWidth="1"/>
    <col min="2054" max="2054" width="14.140625" style="11" customWidth="1"/>
    <col min="2055" max="2055" width="15.5703125" style="11" customWidth="1"/>
    <col min="2056" max="2056" width="16" style="11" customWidth="1"/>
    <col min="2057" max="2057" width="16.85546875" style="11" customWidth="1"/>
    <col min="2058" max="2058" width="14.42578125" style="11" customWidth="1"/>
    <col min="2059" max="2059" width="15.140625" style="11" customWidth="1"/>
    <col min="2060" max="2060" width="10.7109375" style="11" bestFit="1" customWidth="1"/>
    <col min="2061" max="2304" width="9.140625" style="11"/>
    <col min="2305" max="2305" width="36.85546875" style="11" customWidth="1"/>
    <col min="2306" max="2306" width="11.28515625" style="11" bestFit="1" customWidth="1"/>
    <col min="2307" max="2307" width="14.28515625" style="11" bestFit="1" customWidth="1"/>
    <col min="2308" max="2308" width="14.28515625" style="11" customWidth="1"/>
    <col min="2309" max="2309" width="13.28515625" style="11" customWidth="1"/>
    <col min="2310" max="2310" width="14.140625" style="11" customWidth="1"/>
    <col min="2311" max="2311" width="15.5703125" style="11" customWidth="1"/>
    <col min="2312" max="2312" width="16" style="11" customWidth="1"/>
    <col min="2313" max="2313" width="16.85546875" style="11" customWidth="1"/>
    <col min="2314" max="2314" width="14.42578125" style="11" customWidth="1"/>
    <col min="2315" max="2315" width="15.140625" style="11" customWidth="1"/>
    <col min="2316" max="2316" width="10.7109375" style="11" bestFit="1" customWidth="1"/>
    <col min="2317" max="2560" width="9.140625" style="11"/>
    <col min="2561" max="2561" width="36.85546875" style="11" customWidth="1"/>
    <col min="2562" max="2562" width="11.28515625" style="11" bestFit="1" customWidth="1"/>
    <col min="2563" max="2563" width="14.28515625" style="11" bestFit="1" customWidth="1"/>
    <col min="2564" max="2564" width="14.28515625" style="11" customWidth="1"/>
    <col min="2565" max="2565" width="13.28515625" style="11" customWidth="1"/>
    <col min="2566" max="2566" width="14.140625" style="11" customWidth="1"/>
    <col min="2567" max="2567" width="15.5703125" style="11" customWidth="1"/>
    <col min="2568" max="2568" width="16" style="11" customWidth="1"/>
    <col min="2569" max="2569" width="16.85546875" style="11" customWidth="1"/>
    <col min="2570" max="2570" width="14.42578125" style="11" customWidth="1"/>
    <col min="2571" max="2571" width="15.140625" style="11" customWidth="1"/>
    <col min="2572" max="2572" width="10.7109375" style="11" bestFit="1" customWidth="1"/>
    <col min="2573" max="2816" width="9.140625" style="11"/>
    <col min="2817" max="2817" width="36.85546875" style="11" customWidth="1"/>
    <col min="2818" max="2818" width="11.28515625" style="11" bestFit="1" customWidth="1"/>
    <col min="2819" max="2819" width="14.28515625" style="11" bestFit="1" customWidth="1"/>
    <col min="2820" max="2820" width="14.28515625" style="11" customWidth="1"/>
    <col min="2821" max="2821" width="13.28515625" style="11" customWidth="1"/>
    <col min="2822" max="2822" width="14.140625" style="11" customWidth="1"/>
    <col min="2823" max="2823" width="15.5703125" style="11" customWidth="1"/>
    <col min="2824" max="2824" width="16" style="11" customWidth="1"/>
    <col min="2825" max="2825" width="16.85546875" style="11" customWidth="1"/>
    <col min="2826" max="2826" width="14.42578125" style="11" customWidth="1"/>
    <col min="2827" max="2827" width="15.140625" style="11" customWidth="1"/>
    <col min="2828" max="2828" width="10.7109375" style="11" bestFit="1" customWidth="1"/>
    <col min="2829" max="3072" width="9.140625" style="11"/>
    <col min="3073" max="3073" width="36.85546875" style="11" customWidth="1"/>
    <col min="3074" max="3074" width="11.28515625" style="11" bestFit="1" customWidth="1"/>
    <col min="3075" max="3075" width="14.28515625" style="11" bestFit="1" customWidth="1"/>
    <col min="3076" max="3076" width="14.28515625" style="11" customWidth="1"/>
    <col min="3077" max="3077" width="13.28515625" style="11" customWidth="1"/>
    <col min="3078" max="3078" width="14.140625" style="11" customWidth="1"/>
    <col min="3079" max="3079" width="15.5703125" style="11" customWidth="1"/>
    <col min="3080" max="3080" width="16" style="11" customWidth="1"/>
    <col min="3081" max="3081" width="16.85546875" style="11" customWidth="1"/>
    <col min="3082" max="3082" width="14.42578125" style="11" customWidth="1"/>
    <col min="3083" max="3083" width="15.140625" style="11" customWidth="1"/>
    <col min="3084" max="3084" width="10.7109375" style="11" bestFit="1" customWidth="1"/>
    <col min="3085" max="3328" width="9.140625" style="11"/>
    <col min="3329" max="3329" width="36.85546875" style="11" customWidth="1"/>
    <col min="3330" max="3330" width="11.28515625" style="11" bestFit="1" customWidth="1"/>
    <col min="3331" max="3331" width="14.28515625" style="11" bestFit="1" customWidth="1"/>
    <col min="3332" max="3332" width="14.28515625" style="11" customWidth="1"/>
    <col min="3333" max="3333" width="13.28515625" style="11" customWidth="1"/>
    <col min="3334" max="3334" width="14.140625" style="11" customWidth="1"/>
    <col min="3335" max="3335" width="15.5703125" style="11" customWidth="1"/>
    <col min="3336" max="3336" width="16" style="11" customWidth="1"/>
    <col min="3337" max="3337" width="16.85546875" style="11" customWidth="1"/>
    <col min="3338" max="3338" width="14.42578125" style="11" customWidth="1"/>
    <col min="3339" max="3339" width="15.140625" style="11" customWidth="1"/>
    <col min="3340" max="3340" width="10.7109375" style="11" bestFit="1" customWidth="1"/>
    <col min="3341" max="3584" width="9.140625" style="11"/>
    <col min="3585" max="3585" width="36.85546875" style="11" customWidth="1"/>
    <col min="3586" max="3586" width="11.28515625" style="11" bestFit="1" customWidth="1"/>
    <col min="3587" max="3587" width="14.28515625" style="11" bestFit="1" customWidth="1"/>
    <col min="3588" max="3588" width="14.28515625" style="11" customWidth="1"/>
    <col min="3589" max="3589" width="13.28515625" style="11" customWidth="1"/>
    <col min="3590" max="3590" width="14.140625" style="11" customWidth="1"/>
    <col min="3591" max="3591" width="15.5703125" style="11" customWidth="1"/>
    <col min="3592" max="3592" width="16" style="11" customWidth="1"/>
    <col min="3593" max="3593" width="16.85546875" style="11" customWidth="1"/>
    <col min="3594" max="3594" width="14.42578125" style="11" customWidth="1"/>
    <col min="3595" max="3595" width="15.140625" style="11" customWidth="1"/>
    <col min="3596" max="3596" width="10.7109375" style="11" bestFit="1" customWidth="1"/>
    <col min="3597" max="3840" width="9.140625" style="11"/>
    <col min="3841" max="3841" width="36.85546875" style="11" customWidth="1"/>
    <col min="3842" max="3842" width="11.28515625" style="11" bestFit="1" customWidth="1"/>
    <col min="3843" max="3843" width="14.28515625" style="11" bestFit="1" customWidth="1"/>
    <col min="3844" max="3844" width="14.28515625" style="11" customWidth="1"/>
    <col min="3845" max="3845" width="13.28515625" style="11" customWidth="1"/>
    <col min="3846" max="3846" width="14.140625" style="11" customWidth="1"/>
    <col min="3847" max="3847" width="15.5703125" style="11" customWidth="1"/>
    <col min="3848" max="3848" width="16" style="11" customWidth="1"/>
    <col min="3849" max="3849" width="16.85546875" style="11" customWidth="1"/>
    <col min="3850" max="3850" width="14.42578125" style="11" customWidth="1"/>
    <col min="3851" max="3851" width="15.140625" style="11" customWidth="1"/>
    <col min="3852" max="3852" width="10.7109375" style="11" bestFit="1" customWidth="1"/>
    <col min="3853" max="4096" width="9.140625" style="11"/>
    <col min="4097" max="4097" width="36.85546875" style="11" customWidth="1"/>
    <col min="4098" max="4098" width="11.28515625" style="11" bestFit="1" customWidth="1"/>
    <col min="4099" max="4099" width="14.28515625" style="11" bestFit="1" customWidth="1"/>
    <col min="4100" max="4100" width="14.28515625" style="11" customWidth="1"/>
    <col min="4101" max="4101" width="13.28515625" style="11" customWidth="1"/>
    <col min="4102" max="4102" width="14.140625" style="11" customWidth="1"/>
    <col min="4103" max="4103" width="15.5703125" style="11" customWidth="1"/>
    <col min="4104" max="4104" width="16" style="11" customWidth="1"/>
    <col min="4105" max="4105" width="16.85546875" style="11" customWidth="1"/>
    <col min="4106" max="4106" width="14.42578125" style="11" customWidth="1"/>
    <col min="4107" max="4107" width="15.140625" style="11" customWidth="1"/>
    <col min="4108" max="4108" width="10.7109375" style="11" bestFit="1" customWidth="1"/>
    <col min="4109" max="4352" width="9.140625" style="11"/>
    <col min="4353" max="4353" width="36.85546875" style="11" customWidth="1"/>
    <col min="4354" max="4354" width="11.28515625" style="11" bestFit="1" customWidth="1"/>
    <col min="4355" max="4355" width="14.28515625" style="11" bestFit="1" customWidth="1"/>
    <col min="4356" max="4356" width="14.28515625" style="11" customWidth="1"/>
    <col min="4357" max="4357" width="13.28515625" style="11" customWidth="1"/>
    <col min="4358" max="4358" width="14.140625" style="11" customWidth="1"/>
    <col min="4359" max="4359" width="15.5703125" style="11" customWidth="1"/>
    <col min="4360" max="4360" width="16" style="11" customWidth="1"/>
    <col min="4361" max="4361" width="16.85546875" style="11" customWidth="1"/>
    <col min="4362" max="4362" width="14.42578125" style="11" customWidth="1"/>
    <col min="4363" max="4363" width="15.140625" style="11" customWidth="1"/>
    <col min="4364" max="4364" width="10.7109375" style="11" bestFit="1" customWidth="1"/>
    <col min="4365" max="4608" width="9.140625" style="11"/>
    <col min="4609" max="4609" width="36.85546875" style="11" customWidth="1"/>
    <col min="4610" max="4610" width="11.28515625" style="11" bestFit="1" customWidth="1"/>
    <col min="4611" max="4611" width="14.28515625" style="11" bestFit="1" customWidth="1"/>
    <col min="4612" max="4612" width="14.28515625" style="11" customWidth="1"/>
    <col min="4613" max="4613" width="13.28515625" style="11" customWidth="1"/>
    <col min="4614" max="4614" width="14.140625" style="11" customWidth="1"/>
    <col min="4615" max="4615" width="15.5703125" style="11" customWidth="1"/>
    <col min="4616" max="4616" width="16" style="11" customWidth="1"/>
    <col min="4617" max="4617" width="16.85546875" style="11" customWidth="1"/>
    <col min="4618" max="4618" width="14.42578125" style="11" customWidth="1"/>
    <col min="4619" max="4619" width="15.140625" style="11" customWidth="1"/>
    <col min="4620" max="4620" width="10.7109375" style="11" bestFit="1" customWidth="1"/>
    <col min="4621" max="4864" width="9.140625" style="11"/>
    <col min="4865" max="4865" width="36.85546875" style="11" customWidth="1"/>
    <col min="4866" max="4866" width="11.28515625" style="11" bestFit="1" customWidth="1"/>
    <col min="4867" max="4867" width="14.28515625" style="11" bestFit="1" customWidth="1"/>
    <col min="4868" max="4868" width="14.28515625" style="11" customWidth="1"/>
    <col min="4869" max="4869" width="13.28515625" style="11" customWidth="1"/>
    <col min="4870" max="4870" width="14.140625" style="11" customWidth="1"/>
    <col min="4871" max="4871" width="15.5703125" style="11" customWidth="1"/>
    <col min="4872" max="4872" width="16" style="11" customWidth="1"/>
    <col min="4873" max="4873" width="16.85546875" style="11" customWidth="1"/>
    <col min="4874" max="4874" width="14.42578125" style="11" customWidth="1"/>
    <col min="4875" max="4875" width="15.140625" style="11" customWidth="1"/>
    <col min="4876" max="4876" width="10.7109375" style="11" bestFit="1" customWidth="1"/>
    <col min="4877" max="5120" width="9.140625" style="11"/>
    <col min="5121" max="5121" width="36.85546875" style="11" customWidth="1"/>
    <col min="5122" max="5122" width="11.28515625" style="11" bestFit="1" customWidth="1"/>
    <col min="5123" max="5123" width="14.28515625" style="11" bestFit="1" customWidth="1"/>
    <col min="5124" max="5124" width="14.28515625" style="11" customWidth="1"/>
    <col min="5125" max="5125" width="13.28515625" style="11" customWidth="1"/>
    <col min="5126" max="5126" width="14.140625" style="11" customWidth="1"/>
    <col min="5127" max="5127" width="15.5703125" style="11" customWidth="1"/>
    <col min="5128" max="5128" width="16" style="11" customWidth="1"/>
    <col min="5129" max="5129" width="16.85546875" style="11" customWidth="1"/>
    <col min="5130" max="5130" width="14.42578125" style="11" customWidth="1"/>
    <col min="5131" max="5131" width="15.140625" style="11" customWidth="1"/>
    <col min="5132" max="5132" width="10.7109375" style="11" bestFit="1" customWidth="1"/>
    <col min="5133" max="5376" width="9.140625" style="11"/>
    <col min="5377" max="5377" width="36.85546875" style="11" customWidth="1"/>
    <col min="5378" max="5378" width="11.28515625" style="11" bestFit="1" customWidth="1"/>
    <col min="5379" max="5379" width="14.28515625" style="11" bestFit="1" customWidth="1"/>
    <col min="5380" max="5380" width="14.28515625" style="11" customWidth="1"/>
    <col min="5381" max="5381" width="13.28515625" style="11" customWidth="1"/>
    <col min="5382" max="5382" width="14.140625" style="11" customWidth="1"/>
    <col min="5383" max="5383" width="15.5703125" style="11" customWidth="1"/>
    <col min="5384" max="5384" width="16" style="11" customWidth="1"/>
    <col min="5385" max="5385" width="16.85546875" style="11" customWidth="1"/>
    <col min="5386" max="5386" width="14.42578125" style="11" customWidth="1"/>
    <col min="5387" max="5387" width="15.140625" style="11" customWidth="1"/>
    <col min="5388" max="5388" width="10.7109375" style="11" bestFit="1" customWidth="1"/>
    <col min="5389" max="5632" width="9.140625" style="11"/>
    <col min="5633" max="5633" width="36.85546875" style="11" customWidth="1"/>
    <col min="5634" max="5634" width="11.28515625" style="11" bestFit="1" customWidth="1"/>
    <col min="5635" max="5635" width="14.28515625" style="11" bestFit="1" customWidth="1"/>
    <col min="5636" max="5636" width="14.28515625" style="11" customWidth="1"/>
    <col min="5637" max="5637" width="13.28515625" style="11" customWidth="1"/>
    <col min="5638" max="5638" width="14.140625" style="11" customWidth="1"/>
    <col min="5639" max="5639" width="15.5703125" style="11" customWidth="1"/>
    <col min="5640" max="5640" width="16" style="11" customWidth="1"/>
    <col min="5641" max="5641" width="16.85546875" style="11" customWidth="1"/>
    <col min="5642" max="5642" width="14.42578125" style="11" customWidth="1"/>
    <col min="5643" max="5643" width="15.140625" style="11" customWidth="1"/>
    <col min="5644" max="5644" width="10.7109375" style="11" bestFit="1" customWidth="1"/>
    <col min="5645" max="5888" width="9.140625" style="11"/>
    <col min="5889" max="5889" width="36.85546875" style="11" customWidth="1"/>
    <col min="5890" max="5890" width="11.28515625" style="11" bestFit="1" customWidth="1"/>
    <col min="5891" max="5891" width="14.28515625" style="11" bestFit="1" customWidth="1"/>
    <col min="5892" max="5892" width="14.28515625" style="11" customWidth="1"/>
    <col min="5893" max="5893" width="13.28515625" style="11" customWidth="1"/>
    <col min="5894" max="5894" width="14.140625" style="11" customWidth="1"/>
    <col min="5895" max="5895" width="15.5703125" style="11" customWidth="1"/>
    <col min="5896" max="5896" width="16" style="11" customWidth="1"/>
    <col min="5897" max="5897" width="16.85546875" style="11" customWidth="1"/>
    <col min="5898" max="5898" width="14.42578125" style="11" customWidth="1"/>
    <col min="5899" max="5899" width="15.140625" style="11" customWidth="1"/>
    <col min="5900" max="5900" width="10.7109375" style="11" bestFit="1" customWidth="1"/>
    <col min="5901" max="6144" width="9.140625" style="11"/>
    <col min="6145" max="6145" width="36.85546875" style="11" customWidth="1"/>
    <col min="6146" max="6146" width="11.28515625" style="11" bestFit="1" customWidth="1"/>
    <col min="6147" max="6147" width="14.28515625" style="11" bestFit="1" customWidth="1"/>
    <col min="6148" max="6148" width="14.28515625" style="11" customWidth="1"/>
    <col min="6149" max="6149" width="13.28515625" style="11" customWidth="1"/>
    <col min="6150" max="6150" width="14.140625" style="11" customWidth="1"/>
    <col min="6151" max="6151" width="15.5703125" style="11" customWidth="1"/>
    <col min="6152" max="6152" width="16" style="11" customWidth="1"/>
    <col min="6153" max="6153" width="16.85546875" style="11" customWidth="1"/>
    <col min="6154" max="6154" width="14.42578125" style="11" customWidth="1"/>
    <col min="6155" max="6155" width="15.140625" style="11" customWidth="1"/>
    <col min="6156" max="6156" width="10.7109375" style="11" bestFit="1" customWidth="1"/>
    <col min="6157" max="6400" width="9.140625" style="11"/>
    <col min="6401" max="6401" width="36.85546875" style="11" customWidth="1"/>
    <col min="6402" max="6402" width="11.28515625" style="11" bestFit="1" customWidth="1"/>
    <col min="6403" max="6403" width="14.28515625" style="11" bestFit="1" customWidth="1"/>
    <col min="6404" max="6404" width="14.28515625" style="11" customWidth="1"/>
    <col min="6405" max="6405" width="13.28515625" style="11" customWidth="1"/>
    <col min="6406" max="6406" width="14.140625" style="11" customWidth="1"/>
    <col min="6407" max="6407" width="15.5703125" style="11" customWidth="1"/>
    <col min="6408" max="6408" width="16" style="11" customWidth="1"/>
    <col min="6409" max="6409" width="16.85546875" style="11" customWidth="1"/>
    <col min="6410" max="6410" width="14.42578125" style="11" customWidth="1"/>
    <col min="6411" max="6411" width="15.140625" style="11" customWidth="1"/>
    <col min="6412" max="6412" width="10.7109375" style="11" bestFit="1" customWidth="1"/>
    <col min="6413" max="6656" width="9.140625" style="11"/>
    <col min="6657" max="6657" width="36.85546875" style="11" customWidth="1"/>
    <col min="6658" max="6658" width="11.28515625" style="11" bestFit="1" customWidth="1"/>
    <col min="6659" max="6659" width="14.28515625" style="11" bestFit="1" customWidth="1"/>
    <col min="6660" max="6660" width="14.28515625" style="11" customWidth="1"/>
    <col min="6661" max="6661" width="13.28515625" style="11" customWidth="1"/>
    <col min="6662" max="6662" width="14.140625" style="11" customWidth="1"/>
    <col min="6663" max="6663" width="15.5703125" style="11" customWidth="1"/>
    <col min="6664" max="6664" width="16" style="11" customWidth="1"/>
    <col min="6665" max="6665" width="16.85546875" style="11" customWidth="1"/>
    <col min="6666" max="6666" width="14.42578125" style="11" customWidth="1"/>
    <col min="6667" max="6667" width="15.140625" style="11" customWidth="1"/>
    <col min="6668" max="6668" width="10.7109375" style="11" bestFit="1" customWidth="1"/>
    <col min="6669" max="6912" width="9.140625" style="11"/>
    <col min="6913" max="6913" width="36.85546875" style="11" customWidth="1"/>
    <col min="6914" max="6914" width="11.28515625" style="11" bestFit="1" customWidth="1"/>
    <col min="6915" max="6915" width="14.28515625" style="11" bestFit="1" customWidth="1"/>
    <col min="6916" max="6916" width="14.28515625" style="11" customWidth="1"/>
    <col min="6917" max="6917" width="13.28515625" style="11" customWidth="1"/>
    <col min="6918" max="6918" width="14.140625" style="11" customWidth="1"/>
    <col min="6919" max="6919" width="15.5703125" style="11" customWidth="1"/>
    <col min="6920" max="6920" width="16" style="11" customWidth="1"/>
    <col min="6921" max="6921" width="16.85546875" style="11" customWidth="1"/>
    <col min="6922" max="6922" width="14.42578125" style="11" customWidth="1"/>
    <col min="6923" max="6923" width="15.140625" style="11" customWidth="1"/>
    <col min="6924" max="6924" width="10.7109375" style="11" bestFit="1" customWidth="1"/>
    <col min="6925" max="7168" width="9.140625" style="11"/>
    <col min="7169" max="7169" width="36.85546875" style="11" customWidth="1"/>
    <col min="7170" max="7170" width="11.28515625" style="11" bestFit="1" customWidth="1"/>
    <col min="7171" max="7171" width="14.28515625" style="11" bestFit="1" customWidth="1"/>
    <col min="7172" max="7172" width="14.28515625" style="11" customWidth="1"/>
    <col min="7173" max="7173" width="13.28515625" style="11" customWidth="1"/>
    <col min="7174" max="7174" width="14.140625" style="11" customWidth="1"/>
    <col min="7175" max="7175" width="15.5703125" style="11" customWidth="1"/>
    <col min="7176" max="7176" width="16" style="11" customWidth="1"/>
    <col min="7177" max="7177" width="16.85546875" style="11" customWidth="1"/>
    <col min="7178" max="7178" width="14.42578125" style="11" customWidth="1"/>
    <col min="7179" max="7179" width="15.140625" style="11" customWidth="1"/>
    <col min="7180" max="7180" width="10.7109375" style="11" bestFit="1" customWidth="1"/>
    <col min="7181" max="7424" width="9.140625" style="11"/>
    <col min="7425" max="7425" width="36.85546875" style="11" customWidth="1"/>
    <col min="7426" max="7426" width="11.28515625" style="11" bestFit="1" customWidth="1"/>
    <col min="7427" max="7427" width="14.28515625" style="11" bestFit="1" customWidth="1"/>
    <col min="7428" max="7428" width="14.28515625" style="11" customWidth="1"/>
    <col min="7429" max="7429" width="13.28515625" style="11" customWidth="1"/>
    <col min="7430" max="7430" width="14.140625" style="11" customWidth="1"/>
    <col min="7431" max="7431" width="15.5703125" style="11" customWidth="1"/>
    <col min="7432" max="7432" width="16" style="11" customWidth="1"/>
    <col min="7433" max="7433" width="16.85546875" style="11" customWidth="1"/>
    <col min="7434" max="7434" width="14.42578125" style="11" customWidth="1"/>
    <col min="7435" max="7435" width="15.140625" style="11" customWidth="1"/>
    <col min="7436" max="7436" width="10.7109375" style="11" bestFit="1" customWidth="1"/>
    <col min="7437" max="7680" width="9.140625" style="11"/>
    <col min="7681" max="7681" width="36.85546875" style="11" customWidth="1"/>
    <col min="7682" max="7682" width="11.28515625" style="11" bestFit="1" customWidth="1"/>
    <col min="7683" max="7683" width="14.28515625" style="11" bestFit="1" customWidth="1"/>
    <col min="7684" max="7684" width="14.28515625" style="11" customWidth="1"/>
    <col min="7685" max="7685" width="13.28515625" style="11" customWidth="1"/>
    <col min="7686" max="7686" width="14.140625" style="11" customWidth="1"/>
    <col min="7687" max="7687" width="15.5703125" style="11" customWidth="1"/>
    <col min="7688" max="7688" width="16" style="11" customWidth="1"/>
    <col min="7689" max="7689" width="16.85546875" style="11" customWidth="1"/>
    <col min="7690" max="7690" width="14.42578125" style="11" customWidth="1"/>
    <col min="7691" max="7691" width="15.140625" style="11" customWidth="1"/>
    <col min="7692" max="7692" width="10.7109375" style="11" bestFit="1" customWidth="1"/>
    <col min="7693" max="7936" width="9.140625" style="11"/>
    <col min="7937" max="7937" width="36.85546875" style="11" customWidth="1"/>
    <col min="7938" max="7938" width="11.28515625" style="11" bestFit="1" customWidth="1"/>
    <col min="7939" max="7939" width="14.28515625" style="11" bestFit="1" customWidth="1"/>
    <col min="7940" max="7940" width="14.28515625" style="11" customWidth="1"/>
    <col min="7941" max="7941" width="13.28515625" style="11" customWidth="1"/>
    <col min="7942" max="7942" width="14.140625" style="11" customWidth="1"/>
    <col min="7943" max="7943" width="15.5703125" style="11" customWidth="1"/>
    <col min="7944" max="7944" width="16" style="11" customWidth="1"/>
    <col min="7945" max="7945" width="16.85546875" style="11" customWidth="1"/>
    <col min="7946" max="7946" width="14.42578125" style="11" customWidth="1"/>
    <col min="7947" max="7947" width="15.140625" style="11" customWidth="1"/>
    <col min="7948" max="7948" width="10.7109375" style="11" bestFit="1" customWidth="1"/>
    <col min="7949" max="8192" width="9.140625" style="11"/>
    <col min="8193" max="8193" width="36.85546875" style="11" customWidth="1"/>
    <col min="8194" max="8194" width="11.28515625" style="11" bestFit="1" customWidth="1"/>
    <col min="8195" max="8195" width="14.28515625" style="11" bestFit="1" customWidth="1"/>
    <col min="8196" max="8196" width="14.28515625" style="11" customWidth="1"/>
    <col min="8197" max="8197" width="13.28515625" style="11" customWidth="1"/>
    <col min="8198" max="8198" width="14.140625" style="11" customWidth="1"/>
    <col min="8199" max="8199" width="15.5703125" style="11" customWidth="1"/>
    <col min="8200" max="8200" width="16" style="11" customWidth="1"/>
    <col min="8201" max="8201" width="16.85546875" style="11" customWidth="1"/>
    <col min="8202" max="8202" width="14.42578125" style="11" customWidth="1"/>
    <col min="8203" max="8203" width="15.140625" style="11" customWidth="1"/>
    <col min="8204" max="8204" width="10.7109375" style="11" bestFit="1" customWidth="1"/>
    <col min="8205" max="8448" width="9.140625" style="11"/>
    <col min="8449" max="8449" width="36.85546875" style="11" customWidth="1"/>
    <col min="8450" max="8450" width="11.28515625" style="11" bestFit="1" customWidth="1"/>
    <col min="8451" max="8451" width="14.28515625" style="11" bestFit="1" customWidth="1"/>
    <col min="8452" max="8452" width="14.28515625" style="11" customWidth="1"/>
    <col min="8453" max="8453" width="13.28515625" style="11" customWidth="1"/>
    <col min="8454" max="8454" width="14.140625" style="11" customWidth="1"/>
    <col min="8455" max="8455" width="15.5703125" style="11" customWidth="1"/>
    <col min="8456" max="8456" width="16" style="11" customWidth="1"/>
    <col min="8457" max="8457" width="16.85546875" style="11" customWidth="1"/>
    <col min="8458" max="8458" width="14.42578125" style="11" customWidth="1"/>
    <col min="8459" max="8459" width="15.140625" style="11" customWidth="1"/>
    <col min="8460" max="8460" width="10.7109375" style="11" bestFit="1" customWidth="1"/>
    <col min="8461" max="8704" width="9.140625" style="11"/>
    <col min="8705" max="8705" width="36.85546875" style="11" customWidth="1"/>
    <col min="8706" max="8706" width="11.28515625" style="11" bestFit="1" customWidth="1"/>
    <col min="8707" max="8707" width="14.28515625" style="11" bestFit="1" customWidth="1"/>
    <col min="8708" max="8708" width="14.28515625" style="11" customWidth="1"/>
    <col min="8709" max="8709" width="13.28515625" style="11" customWidth="1"/>
    <col min="8710" max="8710" width="14.140625" style="11" customWidth="1"/>
    <col min="8711" max="8711" width="15.5703125" style="11" customWidth="1"/>
    <col min="8712" max="8712" width="16" style="11" customWidth="1"/>
    <col min="8713" max="8713" width="16.85546875" style="11" customWidth="1"/>
    <col min="8714" max="8714" width="14.42578125" style="11" customWidth="1"/>
    <col min="8715" max="8715" width="15.140625" style="11" customWidth="1"/>
    <col min="8716" max="8716" width="10.7109375" style="11" bestFit="1" customWidth="1"/>
    <col min="8717" max="8960" width="9.140625" style="11"/>
    <col min="8961" max="8961" width="36.85546875" style="11" customWidth="1"/>
    <col min="8962" max="8962" width="11.28515625" style="11" bestFit="1" customWidth="1"/>
    <col min="8963" max="8963" width="14.28515625" style="11" bestFit="1" customWidth="1"/>
    <col min="8964" max="8964" width="14.28515625" style="11" customWidth="1"/>
    <col min="8965" max="8965" width="13.28515625" style="11" customWidth="1"/>
    <col min="8966" max="8966" width="14.140625" style="11" customWidth="1"/>
    <col min="8967" max="8967" width="15.5703125" style="11" customWidth="1"/>
    <col min="8968" max="8968" width="16" style="11" customWidth="1"/>
    <col min="8969" max="8969" width="16.85546875" style="11" customWidth="1"/>
    <col min="8970" max="8970" width="14.42578125" style="11" customWidth="1"/>
    <col min="8971" max="8971" width="15.140625" style="11" customWidth="1"/>
    <col min="8972" max="8972" width="10.7109375" style="11" bestFit="1" customWidth="1"/>
    <col min="8973" max="9216" width="9.140625" style="11"/>
    <col min="9217" max="9217" width="36.85546875" style="11" customWidth="1"/>
    <col min="9218" max="9218" width="11.28515625" style="11" bestFit="1" customWidth="1"/>
    <col min="9219" max="9219" width="14.28515625" style="11" bestFit="1" customWidth="1"/>
    <col min="9220" max="9220" width="14.28515625" style="11" customWidth="1"/>
    <col min="9221" max="9221" width="13.28515625" style="11" customWidth="1"/>
    <col min="9222" max="9222" width="14.140625" style="11" customWidth="1"/>
    <col min="9223" max="9223" width="15.5703125" style="11" customWidth="1"/>
    <col min="9224" max="9224" width="16" style="11" customWidth="1"/>
    <col min="9225" max="9225" width="16.85546875" style="11" customWidth="1"/>
    <col min="9226" max="9226" width="14.42578125" style="11" customWidth="1"/>
    <col min="9227" max="9227" width="15.140625" style="11" customWidth="1"/>
    <col min="9228" max="9228" width="10.7109375" style="11" bestFit="1" customWidth="1"/>
    <col min="9229" max="9472" width="9.140625" style="11"/>
    <col min="9473" max="9473" width="36.85546875" style="11" customWidth="1"/>
    <col min="9474" max="9474" width="11.28515625" style="11" bestFit="1" customWidth="1"/>
    <col min="9475" max="9475" width="14.28515625" style="11" bestFit="1" customWidth="1"/>
    <col min="9476" max="9476" width="14.28515625" style="11" customWidth="1"/>
    <col min="9477" max="9477" width="13.28515625" style="11" customWidth="1"/>
    <col min="9478" max="9478" width="14.140625" style="11" customWidth="1"/>
    <col min="9479" max="9479" width="15.5703125" style="11" customWidth="1"/>
    <col min="9480" max="9480" width="16" style="11" customWidth="1"/>
    <col min="9481" max="9481" width="16.85546875" style="11" customWidth="1"/>
    <col min="9482" max="9482" width="14.42578125" style="11" customWidth="1"/>
    <col min="9483" max="9483" width="15.140625" style="11" customWidth="1"/>
    <col min="9484" max="9484" width="10.7109375" style="11" bestFit="1" customWidth="1"/>
    <col min="9485" max="9728" width="9.140625" style="11"/>
    <col min="9729" max="9729" width="36.85546875" style="11" customWidth="1"/>
    <col min="9730" max="9730" width="11.28515625" style="11" bestFit="1" customWidth="1"/>
    <col min="9731" max="9731" width="14.28515625" style="11" bestFit="1" customWidth="1"/>
    <col min="9732" max="9732" width="14.28515625" style="11" customWidth="1"/>
    <col min="9733" max="9733" width="13.28515625" style="11" customWidth="1"/>
    <col min="9734" max="9734" width="14.140625" style="11" customWidth="1"/>
    <col min="9735" max="9735" width="15.5703125" style="11" customWidth="1"/>
    <col min="9736" max="9736" width="16" style="11" customWidth="1"/>
    <col min="9737" max="9737" width="16.85546875" style="11" customWidth="1"/>
    <col min="9738" max="9738" width="14.42578125" style="11" customWidth="1"/>
    <col min="9739" max="9739" width="15.140625" style="11" customWidth="1"/>
    <col min="9740" max="9740" width="10.7109375" style="11" bestFit="1" customWidth="1"/>
    <col min="9741" max="9984" width="9.140625" style="11"/>
    <col min="9985" max="9985" width="36.85546875" style="11" customWidth="1"/>
    <col min="9986" max="9986" width="11.28515625" style="11" bestFit="1" customWidth="1"/>
    <col min="9987" max="9987" width="14.28515625" style="11" bestFit="1" customWidth="1"/>
    <col min="9988" max="9988" width="14.28515625" style="11" customWidth="1"/>
    <col min="9989" max="9989" width="13.28515625" style="11" customWidth="1"/>
    <col min="9990" max="9990" width="14.140625" style="11" customWidth="1"/>
    <col min="9991" max="9991" width="15.5703125" style="11" customWidth="1"/>
    <col min="9992" max="9992" width="16" style="11" customWidth="1"/>
    <col min="9993" max="9993" width="16.85546875" style="11" customWidth="1"/>
    <col min="9994" max="9994" width="14.42578125" style="11" customWidth="1"/>
    <col min="9995" max="9995" width="15.140625" style="11" customWidth="1"/>
    <col min="9996" max="9996" width="10.7109375" style="11" bestFit="1" customWidth="1"/>
    <col min="9997" max="10240" width="9.140625" style="11"/>
    <col min="10241" max="10241" width="36.85546875" style="11" customWidth="1"/>
    <col min="10242" max="10242" width="11.28515625" style="11" bestFit="1" customWidth="1"/>
    <col min="10243" max="10243" width="14.28515625" style="11" bestFit="1" customWidth="1"/>
    <col min="10244" max="10244" width="14.28515625" style="11" customWidth="1"/>
    <col min="10245" max="10245" width="13.28515625" style="11" customWidth="1"/>
    <col min="10246" max="10246" width="14.140625" style="11" customWidth="1"/>
    <col min="10247" max="10247" width="15.5703125" style="11" customWidth="1"/>
    <col min="10248" max="10248" width="16" style="11" customWidth="1"/>
    <col min="10249" max="10249" width="16.85546875" style="11" customWidth="1"/>
    <col min="10250" max="10250" width="14.42578125" style="11" customWidth="1"/>
    <col min="10251" max="10251" width="15.140625" style="11" customWidth="1"/>
    <col min="10252" max="10252" width="10.7109375" style="11" bestFit="1" customWidth="1"/>
    <col min="10253" max="10496" width="9.140625" style="11"/>
    <col min="10497" max="10497" width="36.85546875" style="11" customWidth="1"/>
    <col min="10498" max="10498" width="11.28515625" style="11" bestFit="1" customWidth="1"/>
    <col min="10499" max="10499" width="14.28515625" style="11" bestFit="1" customWidth="1"/>
    <col min="10500" max="10500" width="14.28515625" style="11" customWidth="1"/>
    <col min="10501" max="10501" width="13.28515625" style="11" customWidth="1"/>
    <col min="10502" max="10502" width="14.140625" style="11" customWidth="1"/>
    <col min="10503" max="10503" width="15.5703125" style="11" customWidth="1"/>
    <col min="10504" max="10504" width="16" style="11" customWidth="1"/>
    <col min="10505" max="10505" width="16.85546875" style="11" customWidth="1"/>
    <col min="10506" max="10506" width="14.42578125" style="11" customWidth="1"/>
    <col min="10507" max="10507" width="15.140625" style="11" customWidth="1"/>
    <col min="10508" max="10508" width="10.7109375" style="11" bestFit="1" customWidth="1"/>
    <col min="10509" max="10752" width="9.140625" style="11"/>
    <col min="10753" max="10753" width="36.85546875" style="11" customWidth="1"/>
    <col min="10754" max="10754" width="11.28515625" style="11" bestFit="1" customWidth="1"/>
    <col min="10755" max="10755" width="14.28515625" style="11" bestFit="1" customWidth="1"/>
    <col min="10756" max="10756" width="14.28515625" style="11" customWidth="1"/>
    <col min="10757" max="10757" width="13.28515625" style="11" customWidth="1"/>
    <col min="10758" max="10758" width="14.140625" style="11" customWidth="1"/>
    <col min="10759" max="10759" width="15.5703125" style="11" customWidth="1"/>
    <col min="10760" max="10760" width="16" style="11" customWidth="1"/>
    <col min="10761" max="10761" width="16.85546875" style="11" customWidth="1"/>
    <col min="10762" max="10762" width="14.42578125" style="11" customWidth="1"/>
    <col min="10763" max="10763" width="15.140625" style="11" customWidth="1"/>
    <col min="10764" max="10764" width="10.7109375" style="11" bestFit="1" customWidth="1"/>
    <col min="10765" max="11008" width="9.140625" style="11"/>
    <col min="11009" max="11009" width="36.85546875" style="11" customWidth="1"/>
    <col min="11010" max="11010" width="11.28515625" style="11" bestFit="1" customWidth="1"/>
    <col min="11011" max="11011" width="14.28515625" style="11" bestFit="1" customWidth="1"/>
    <col min="11012" max="11012" width="14.28515625" style="11" customWidth="1"/>
    <col min="11013" max="11013" width="13.28515625" style="11" customWidth="1"/>
    <col min="11014" max="11014" width="14.140625" style="11" customWidth="1"/>
    <col min="11015" max="11015" width="15.5703125" style="11" customWidth="1"/>
    <col min="11016" max="11016" width="16" style="11" customWidth="1"/>
    <col min="11017" max="11017" width="16.85546875" style="11" customWidth="1"/>
    <col min="11018" max="11018" width="14.42578125" style="11" customWidth="1"/>
    <col min="11019" max="11019" width="15.140625" style="11" customWidth="1"/>
    <col min="11020" max="11020" width="10.7109375" style="11" bestFit="1" customWidth="1"/>
    <col min="11021" max="11264" width="9.140625" style="11"/>
    <col min="11265" max="11265" width="36.85546875" style="11" customWidth="1"/>
    <col min="11266" max="11266" width="11.28515625" style="11" bestFit="1" customWidth="1"/>
    <col min="11267" max="11267" width="14.28515625" style="11" bestFit="1" customWidth="1"/>
    <col min="11268" max="11268" width="14.28515625" style="11" customWidth="1"/>
    <col min="11269" max="11269" width="13.28515625" style="11" customWidth="1"/>
    <col min="11270" max="11270" width="14.140625" style="11" customWidth="1"/>
    <col min="11271" max="11271" width="15.5703125" style="11" customWidth="1"/>
    <col min="11272" max="11272" width="16" style="11" customWidth="1"/>
    <col min="11273" max="11273" width="16.85546875" style="11" customWidth="1"/>
    <col min="11274" max="11274" width="14.42578125" style="11" customWidth="1"/>
    <col min="11275" max="11275" width="15.140625" style="11" customWidth="1"/>
    <col min="11276" max="11276" width="10.7109375" style="11" bestFit="1" customWidth="1"/>
    <col min="11277" max="11520" width="9.140625" style="11"/>
    <col min="11521" max="11521" width="36.85546875" style="11" customWidth="1"/>
    <col min="11522" max="11522" width="11.28515625" style="11" bestFit="1" customWidth="1"/>
    <col min="11523" max="11523" width="14.28515625" style="11" bestFit="1" customWidth="1"/>
    <col min="11524" max="11524" width="14.28515625" style="11" customWidth="1"/>
    <col min="11525" max="11525" width="13.28515625" style="11" customWidth="1"/>
    <col min="11526" max="11526" width="14.140625" style="11" customWidth="1"/>
    <col min="11527" max="11527" width="15.5703125" style="11" customWidth="1"/>
    <col min="11528" max="11528" width="16" style="11" customWidth="1"/>
    <col min="11529" max="11529" width="16.85546875" style="11" customWidth="1"/>
    <col min="11530" max="11530" width="14.42578125" style="11" customWidth="1"/>
    <col min="11531" max="11531" width="15.140625" style="11" customWidth="1"/>
    <col min="11532" max="11532" width="10.7109375" style="11" bestFit="1" customWidth="1"/>
    <col min="11533" max="11776" width="9.140625" style="11"/>
    <col min="11777" max="11777" width="36.85546875" style="11" customWidth="1"/>
    <col min="11778" max="11778" width="11.28515625" style="11" bestFit="1" customWidth="1"/>
    <col min="11779" max="11779" width="14.28515625" style="11" bestFit="1" customWidth="1"/>
    <col min="11780" max="11780" width="14.28515625" style="11" customWidth="1"/>
    <col min="11781" max="11781" width="13.28515625" style="11" customWidth="1"/>
    <col min="11782" max="11782" width="14.140625" style="11" customWidth="1"/>
    <col min="11783" max="11783" width="15.5703125" style="11" customWidth="1"/>
    <col min="11784" max="11784" width="16" style="11" customWidth="1"/>
    <col min="11785" max="11785" width="16.85546875" style="11" customWidth="1"/>
    <col min="11786" max="11786" width="14.42578125" style="11" customWidth="1"/>
    <col min="11787" max="11787" width="15.140625" style="11" customWidth="1"/>
    <col min="11788" max="11788" width="10.7109375" style="11" bestFit="1" customWidth="1"/>
    <col min="11789" max="12032" width="9.140625" style="11"/>
    <col min="12033" max="12033" width="36.85546875" style="11" customWidth="1"/>
    <col min="12034" max="12034" width="11.28515625" style="11" bestFit="1" customWidth="1"/>
    <col min="12035" max="12035" width="14.28515625" style="11" bestFit="1" customWidth="1"/>
    <col min="12036" max="12036" width="14.28515625" style="11" customWidth="1"/>
    <col min="12037" max="12037" width="13.28515625" style="11" customWidth="1"/>
    <col min="12038" max="12038" width="14.140625" style="11" customWidth="1"/>
    <col min="12039" max="12039" width="15.5703125" style="11" customWidth="1"/>
    <col min="12040" max="12040" width="16" style="11" customWidth="1"/>
    <col min="12041" max="12041" width="16.85546875" style="11" customWidth="1"/>
    <col min="12042" max="12042" width="14.42578125" style="11" customWidth="1"/>
    <col min="12043" max="12043" width="15.140625" style="11" customWidth="1"/>
    <col min="12044" max="12044" width="10.7109375" style="11" bestFit="1" customWidth="1"/>
    <col min="12045" max="12288" width="9.140625" style="11"/>
    <col min="12289" max="12289" width="36.85546875" style="11" customWidth="1"/>
    <col min="12290" max="12290" width="11.28515625" style="11" bestFit="1" customWidth="1"/>
    <col min="12291" max="12291" width="14.28515625" style="11" bestFit="1" customWidth="1"/>
    <col min="12292" max="12292" width="14.28515625" style="11" customWidth="1"/>
    <col min="12293" max="12293" width="13.28515625" style="11" customWidth="1"/>
    <col min="12294" max="12294" width="14.140625" style="11" customWidth="1"/>
    <col min="12295" max="12295" width="15.5703125" style="11" customWidth="1"/>
    <col min="12296" max="12296" width="16" style="11" customWidth="1"/>
    <col min="12297" max="12297" width="16.85546875" style="11" customWidth="1"/>
    <col min="12298" max="12298" width="14.42578125" style="11" customWidth="1"/>
    <col min="12299" max="12299" width="15.140625" style="11" customWidth="1"/>
    <col min="12300" max="12300" width="10.7109375" style="11" bestFit="1" customWidth="1"/>
    <col min="12301" max="12544" width="9.140625" style="11"/>
    <col min="12545" max="12545" width="36.85546875" style="11" customWidth="1"/>
    <col min="12546" max="12546" width="11.28515625" style="11" bestFit="1" customWidth="1"/>
    <col min="12547" max="12547" width="14.28515625" style="11" bestFit="1" customWidth="1"/>
    <col min="12548" max="12548" width="14.28515625" style="11" customWidth="1"/>
    <col min="12549" max="12549" width="13.28515625" style="11" customWidth="1"/>
    <col min="12550" max="12550" width="14.140625" style="11" customWidth="1"/>
    <col min="12551" max="12551" width="15.5703125" style="11" customWidth="1"/>
    <col min="12552" max="12552" width="16" style="11" customWidth="1"/>
    <col min="12553" max="12553" width="16.85546875" style="11" customWidth="1"/>
    <col min="12554" max="12554" width="14.42578125" style="11" customWidth="1"/>
    <col min="12555" max="12555" width="15.140625" style="11" customWidth="1"/>
    <col min="12556" max="12556" width="10.7109375" style="11" bestFit="1" customWidth="1"/>
    <col min="12557" max="12800" width="9.140625" style="11"/>
    <col min="12801" max="12801" width="36.85546875" style="11" customWidth="1"/>
    <col min="12802" max="12802" width="11.28515625" style="11" bestFit="1" customWidth="1"/>
    <col min="12803" max="12803" width="14.28515625" style="11" bestFit="1" customWidth="1"/>
    <col min="12804" max="12804" width="14.28515625" style="11" customWidth="1"/>
    <col min="12805" max="12805" width="13.28515625" style="11" customWidth="1"/>
    <col min="12806" max="12806" width="14.140625" style="11" customWidth="1"/>
    <col min="12807" max="12807" width="15.5703125" style="11" customWidth="1"/>
    <col min="12808" max="12808" width="16" style="11" customWidth="1"/>
    <col min="12809" max="12809" width="16.85546875" style="11" customWidth="1"/>
    <col min="12810" max="12810" width="14.42578125" style="11" customWidth="1"/>
    <col min="12811" max="12811" width="15.140625" style="11" customWidth="1"/>
    <col min="12812" max="12812" width="10.7109375" style="11" bestFit="1" customWidth="1"/>
    <col min="12813" max="13056" width="9.140625" style="11"/>
    <col min="13057" max="13057" width="36.85546875" style="11" customWidth="1"/>
    <col min="13058" max="13058" width="11.28515625" style="11" bestFit="1" customWidth="1"/>
    <col min="13059" max="13059" width="14.28515625" style="11" bestFit="1" customWidth="1"/>
    <col min="13060" max="13060" width="14.28515625" style="11" customWidth="1"/>
    <col min="13061" max="13061" width="13.28515625" style="11" customWidth="1"/>
    <col min="13062" max="13062" width="14.140625" style="11" customWidth="1"/>
    <col min="13063" max="13063" width="15.5703125" style="11" customWidth="1"/>
    <col min="13064" max="13064" width="16" style="11" customWidth="1"/>
    <col min="13065" max="13065" width="16.85546875" style="11" customWidth="1"/>
    <col min="13066" max="13066" width="14.42578125" style="11" customWidth="1"/>
    <col min="13067" max="13067" width="15.140625" style="11" customWidth="1"/>
    <col min="13068" max="13068" width="10.7109375" style="11" bestFit="1" customWidth="1"/>
    <col min="13069" max="13312" width="9.140625" style="11"/>
    <col min="13313" max="13313" width="36.85546875" style="11" customWidth="1"/>
    <col min="13314" max="13314" width="11.28515625" style="11" bestFit="1" customWidth="1"/>
    <col min="13315" max="13315" width="14.28515625" style="11" bestFit="1" customWidth="1"/>
    <col min="13316" max="13316" width="14.28515625" style="11" customWidth="1"/>
    <col min="13317" max="13317" width="13.28515625" style="11" customWidth="1"/>
    <col min="13318" max="13318" width="14.140625" style="11" customWidth="1"/>
    <col min="13319" max="13319" width="15.5703125" style="11" customWidth="1"/>
    <col min="13320" max="13320" width="16" style="11" customWidth="1"/>
    <col min="13321" max="13321" width="16.85546875" style="11" customWidth="1"/>
    <col min="13322" max="13322" width="14.42578125" style="11" customWidth="1"/>
    <col min="13323" max="13323" width="15.140625" style="11" customWidth="1"/>
    <col min="13324" max="13324" width="10.7109375" style="11" bestFit="1" customWidth="1"/>
    <col min="13325" max="13568" width="9.140625" style="11"/>
    <col min="13569" max="13569" width="36.85546875" style="11" customWidth="1"/>
    <col min="13570" max="13570" width="11.28515625" style="11" bestFit="1" customWidth="1"/>
    <col min="13571" max="13571" width="14.28515625" style="11" bestFit="1" customWidth="1"/>
    <col min="13572" max="13572" width="14.28515625" style="11" customWidth="1"/>
    <col min="13573" max="13573" width="13.28515625" style="11" customWidth="1"/>
    <col min="13574" max="13574" width="14.140625" style="11" customWidth="1"/>
    <col min="13575" max="13575" width="15.5703125" style="11" customWidth="1"/>
    <col min="13576" max="13576" width="16" style="11" customWidth="1"/>
    <col min="13577" max="13577" width="16.85546875" style="11" customWidth="1"/>
    <col min="13578" max="13578" width="14.42578125" style="11" customWidth="1"/>
    <col min="13579" max="13579" width="15.140625" style="11" customWidth="1"/>
    <col min="13580" max="13580" width="10.7109375" style="11" bestFit="1" customWidth="1"/>
    <col min="13581" max="13824" width="9.140625" style="11"/>
    <col min="13825" max="13825" width="36.85546875" style="11" customWidth="1"/>
    <col min="13826" max="13826" width="11.28515625" style="11" bestFit="1" customWidth="1"/>
    <col min="13827" max="13827" width="14.28515625" style="11" bestFit="1" customWidth="1"/>
    <col min="13828" max="13828" width="14.28515625" style="11" customWidth="1"/>
    <col min="13829" max="13829" width="13.28515625" style="11" customWidth="1"/>
    <col min="13830" max="13830" width="14.140625" style="11" customWidth="1"/>
    <col min="13831" max="13831" width="15.5703125" style="11" customWidth="1"/>
    <col min="13832" max="13832" width="16" style="11" customWidth="1"/>
    <col min="13833" max="13833" width="16.85546875" style="11" customWidth="1"/>
    <col min="13834" max="13834" width="14.42578125" style="11" customWidth="1"/>
    <col min="13835" max="13835" width="15.140625" style="11" customWidth="1"/>
    <col min="13836" max="13836" width="10.7109375" style="11" bestFit="1" customWidth="1"/>
    <col min="13837" max="14080" width="9.140625" style="11"/>
    <col min="14081" max="14081" width="36.85546875" style="11" customWidth="1"/>
    <col min="14082" max="14082" width="11.28515625" style="11" bestFit="1" customWidth="1"/>
    <col min="14083" max="14083" width="14.28515625" style="11" bestFit="1" customWidth="1"/>
    <col min="14084" max="14084" width="14.28515625" style="11" customWidth="1"/>
    <col min="14085" max="14085" width="13.28515625" style="11" customWidth="1"/>
    <col min="14086" max="14086" width="14.140625" style="11" customWidth="1"/>
    <col min="14087" max="14087" width="15.5703125" style="11" customWidth="1"/>
    <col min="14088" max="14088" width="16" style="11" customWidth="1"/>
    <col min="14089" max="14089" width="16.85546875" style="11" customWidth="1"/>
    <col min="14090" max="14090" width="14.42578125" style="11" customWidth="1"/>
    <col min="14091" max="14091" width="15.140625" style="11" customWidth="1"/>
    <col min="14092" max="14092" width="10.7109375" style="11" bestFit="1" customWidth="1"/>
    <col min="14093" max="14336" width="9.140625" style="11"/>
    <col min="14337" max="14337" width="36.85546875" style="11" customWidth="1"/>
    <col min="14338" max="14338" width="11.28515625" style="11" bestFit="1" customWidth="1"/>
    <col min="14339" max="14339" width="14.28515625" style="11" bestFit="1" customWidth="1"/>
    <col min="14340" max="14340" width="14.28515625" style="11" customWidth="1"/>
    <col min="14341" max="14341" width="13.28515625" style="11" customWidth="1"/>
    <col min="14342" max="14342" width="14.140625" style="11" customWidth="1"/>
    <col min="14343" max="14343" width="15.5703125" style="11" customWidth="1"/>
    <col min="14344" max="14344" width="16" style="11" customWidth="1"/>
    <col min="14345" max="14345" width="16.85546875" style="11" customWidth="1"/>
    <col min="14346" max="14346" width="14.42578125" style="11" customWidth="1"/>
    <col min="14347" max="14347" width="15.140625" style="11" customWidth="1"/>
    <col min="14348" max="14348" width="10.7109375" style="11" bestFit="1" customWidth="1"/>
    <col min="14349" max="14592" width="9.140625" style="11"/>
    <col min="14593" max="14593" width="36.85546875" style="11" customWidth="1"/>
    <col min="14594" max="14594" width="11.28515625" style="11" bestFit="1" customWidth="1"/>
    <col min="14595" max="14595" width="14.28515625" style="11" bestFit="1" customWidth="1"/>
    <col min="14596" max="14596" width="14.28515625" style="11" customWidth="1"/>
    <col min="14597" max="14597" width="13.28515625" style="11" customWidth="1"/>
    <col min="14598" max="14598" width="14.140625" style="11" customWidth="1"/>
    <col min="14599" max="14599" width="15.5703125" style="11" customWidth="1"/>
    <col min="14600" max="14600" width="16" style="11" customWidth="1"/>
    <col min="14601" max="14601" width="16.85546875" style="11" customWidth="1"/>
    <col min="14602" max="14602" width="14.42578125" style="11" customWidth="1"/>
    <col min="14603" max="14603" width="15.140625" style="11" customWidth="1"/>
    <col min="14604" max="14604" width="10.7109375" style="11" bestFit="1" customWidth="1"/>
    <col min="14605" max="14848" width="9.140625" style="11"/>
    <col min="14849" max="14849" width="36.85546875" style="11" customWidth="1"/>
    <col min="14850" max="14850" width="11.28515625" style="11" bestFit="1" customWidth="1"/>
    <col min="14851" max="14851" width="14.28515625" style="11" bestFit="1" customWidth="1"/>
    <col min="14852" max="14852" width="14.28515625" style="11" customWidth="1"/>
    <col min="14853" max="14853" width="13.28515625" style="11" customWidth="1"/>
    <col min="14854" max="14854" width="14.140625" style="11" customWidth="1"/>
    <col min="14855" max="14855" width="15.5703125" style="11" customWidth="1"/>
    <col min="14856" max="14856" width="16" style="11" customWidth="1"/>
    <col min="14857" max="14857" width="16.85546875" style="11" customWidth="1"/>
    <col min="14858" max="14858" width="14.42578125" style="11" customWidth="1"/>
    <col min="14859" max="14859" width="15.140625" style="11" customWidth="1"/>
    <col min="14860" max="14860" width="10.7109375" style="11" bestFit="1" customWidth="1"/>
    <col min="14861" max="15104" width="9.140625" style="11"/>
    <col min="15105" max="15105" width="36.85546875" style="11" customWidth="1"/>
    <col min="15106" max="15106" width="11.28515625" style="11" bestFit="1" customWidth="1"/>
    <col min="15107" max="15107" width="14.28515625" style="11" bestFit="1" customWidth="1"/>
    <col min="15108" max="15108" width="14.28515625" style="11" customWidth="1"/>
    <col min="15109" max="15109" width="13.28515625" style="11" customWidth="1"/>
    <col min="15110" max="15110" width="14.140625" style="11" customWidth="1"/>
    <col min="15111" max="15111" width="15.5703125" style="11" customWidth="1"/>
    <col min="15112" max="15112" width="16" style="11" customWidth="1"/>
    <col min="15113" max="15113" width="16.85546875" style="11" customWidth="1"/>
    <col min="15114" max="15114" width="14.42578125" style="11" customWidth="1"/>
    <col min="15115" max="15115" width="15.140625" style="11" customWidth="1"/>
    <col min="15116" max="15116" width="10.7109375" style="11" bestFit="1" customWidth="1"/>
    <col min="15117" max="15360" width="9.140625" style="11"/>
    <col min="15361" max="15361" width="36.85546875" style="11" customWidth="1"/>
    <col min="15362" max="15362" width="11.28515625" style="11" bestFit="1" customWidth="1"/>
    <col min="15363" max="15363" width="14.28515625" style="11" bestFit="1" customWidth="1"/>
    <col min="15364" max="15364" width="14.28515625" style="11" customWidth="1"/>
    <col min="15365" max="15365" width="13.28515625" style="11" customWidth="1"/>
    <col min="15366" max="15366" width="14.140625" style="11" customWidth="1"/>
    <col min="15367" max="15367" width="15.5703125" style="11" customWidth="1"/>
    <col min="15368" max="15368" width="16" style="11" customWidth="1"/>
    <col min="15369" max="15369" width="16.85546875" style="11" customWidth="1"/>
    <col min="15370" max="15370" width="14.42578125" style="11" customWidth="1"/>
    <col min="15371" max="15371" width="15.140625" style="11" customWidth="1"/>
    <col min="15372" max="15372" width="10.7109375" style="11" bestFit="1" customWidth="1"/>
    <col min="15373" max="15616" width="9.140625" style="11"/>
    <col min="15617" max="15617" width="36.85546875" style="11" customWidth="1"/>
    <col min="15618" max="15618" width="11.28515625" style="11" bestFit="1" customWidth="1"/>
    <col min="15619" max="15619" width="14.28515625" style="11" bestFit="1" customWidth="1"/>
    <col min="15620" max="15620" width="14.28515625" style="11" customWidth="1"/>
    <col min="15621" max="15621" width="13.28515625" style="11" customWidth="1"/>
    <col min="15622" max="15622" width="14.140625" style="11" customWidth="1"/>
    <col min="15623" max="15623" width="15.5703125" style="11" customWidth="1"/>
    <col min="15624" max="15624" width="16" style="11" customWidth="1"/>
    <col min="15625" max="15625" width="16.85546875" style="11" customWidth="1"/>
    <col min="15626" max="15626" width="14.42578125" style="11" customWidth="1"/>
    <col min="15627" max="15627" width="15.140625" style="11" customWidth="1"/>
    <col min="15628" max="15628" width="10.7109375" style="11" bestFit="1" customWidth="1"/>
    <col min="15629" max="15872" width="9.140625" style="11"/>
    <col min="15873" max="15873" width="36.85546875" style="11" customWidth="1"/>
    <col min="15874" max="15874" width="11.28515625" style="11" bestFit="1" customWidth="1"/>
    <col min="15875" max="15875" width="14.28515625" style="11" bestFit="1" customWidth="1"/>
    <col min="15876" max="15876" width="14.28515625" style="11" customWidth="1"/>
    <col min="15877" max="15877" width="13.28515625" style="11" customWidth="1"/>
    <col min="15878" max="15878" width="14.140625" style="11" customWidth="1"/>
    <col min="15879" max="15879" width="15.5703125" style="11" customWidth="1"/>
    <col min="15880" max="15880" width="16" style="11" customWidth="1"/>
    <col min="15881" max="15881" width="16.85546875" style="11" customWidth="1"/>
    <col min="15882" max="15882" width="14.42578125" style="11" customWidth="1"/>
    <col min="15883" max="15883" width="15.140625" style="11" customWidth="1"/>
    <col min="15884" max="15884" width="10.7109375" style="11" bestFit="1" customWidth="1"/>
    <col min="15885" max="16128" width="9.140625" style="11"/>
    <col min="16129" max="16129" width="36.85546875" style="11" customWidth="1"/>
    <col min="16130" max="16130" width="11.28515625" style="11" bestFit="1" customWidth="1"/>
    <col min="16131" max="16131" width="14.28515625" style="11" bestFit="1" customWidth="1"/>
    <col min="16132" max="16132" width="14.28515625" style="11" customWidth="1"/>
    <col min="16133" max="16133" width="13.28515625" style="11" customWidth="1"/>
    <col min="16134" max="16134" width="14.140625" style="11" customWidth="1"/>
    <col min="16135" max="16135" width="15.5703125" style="11" customWidth="1"/>
    <col min="16136" max="16136" width="16" style="11" customWidth="1"/>
    <col min="16137" max="16137" width="16.85546875" style="11" customWidth="1"/>
    <col min="16138" max="16138" width="14.42578125" style="11" customWidth="1"/>
    <col min="16139" max="16139" width="15.140625" style="11" customWidth="1"/>
    <col min="16140" max="16140" width="10.7109375" style="11" bestFit="1" customWidth="1"/>
    <col min="16141" max="16384" width="9.140625" style="11"/>
  </cols>
  <sheetData>
    <row r="1" spans="1:12" ht="24.75" customHeight="1" x14ac:dyDescent="0.2">
      <c r="A1" s="441" t="s">
        <v>398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2" x14ac:dyDescent="0.2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</row>
    <row r="3" spans="1:12" x14ac:dyDescent="0.2">
      <c r="A3" s="443" t="s">
        <v>399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2" ht="15.75" thickBot="1" x14ac:dyDescent="0.25">
      <c r="J4" s="11"/>
      <c r="K4" s="11" t="s">
        <v>400</v>
      </c>
    </row>
    <row r="5" spans="1:12" x14ac:dyDescent="0.2">
      <c r="A5" s="444" t="s">
        <v>401</v>
      </c>
      <c r="B5" s="445" t="s">
        <v>402</v>
      </c>
      <c r="C5" s="448" t="s">
        <v>403</v>
      </c>
      <c r="D5" s="448"/>
      <c r="E5" s="448"/>
      <c r="F5" s="448"/>
      <c r="G5" s="448"/>
      <c r="H5" s="449"/>
      <c r="I5" s="450" t="s">
        <v>404</v>
      </c>
      <c r="J5" s="453" t="s">
        <v>405</v>
      </c>
      <c r="K5" s="453" t="s">
        <v>406</v>
      </c>
    </row>
    <row r="6" spans="1:12" ht="28.5" customHeight="1" x14ac:dyDescent="0.2">
      <c r="A6" s="444"/>
      <c r="B6" s="446"/>
      <c r="C6" s="456" t="s">
        <v>403</v>
      </c>
      <c r="D6" s="466" t="s">
        <v>407</v>
      </c>
      <c r="E6" s="468" t="s">
        <v>408</v>
      </c>
      <c r="F6" s="469"/>
      <c r="G6" s="469"/>
      <c r="H6" s="469"/>
      <c r="I6" s="451"/>
      <c r="J6" s="454"/>
      <c r="K6" s="454"/>
    </row>
    <row r="7" spans="1:12" s="13" customFormat="1" ht="32.25" customHeight="1" thickBot="1" x14ac:dyDescent="0.25">
      <c r="A7" s="444"/>
      <c r="B7" s="447"/>
      <c r="C7" s="457"/>
      <c r="D7" s="467"/>
      <c r="E7" s="298" t="s">
        <v>409</v>
      </c>
      <c r="F7" s="299" t="s">
        <v>410</v>
      </c>
      <c r="G7" s="299" t="s">
        <v>411</v>
      </c>
      <c r="H7" s="300" t="s">
        <v>412</v>
      </c>
      <c r="I7" s="452"/>
      <c r="J7" s="455"/>
      <c r="K7" s="455"/>
    </row>
    <row r="8" spans="1:12" s="13" customFormat="1" ht="15.75" customHeight="1" thickBot="1" x14ac:dyDescent="0.25">
      <c r="A8" s="458" t="s">
        <v>413</v>
      </c>
      <c r="B8" s="459"/>
      <c r="C8" s="459"/>
      <c r="D8" s="459"/>
      <c r="E8" s="459"/>
      <c r="F8" s="459"/>
      <c r="G8" s="459"/>
      <c r="H8" s="459"/>
      <c r="I8" s="459"/>
      <c r="J8" s="459"/>
      <c r="K8" s="470"/>
    </row>
    <row r="9" spans="1:12" s="13" customFormat="1" ht="29.25" customHeight="1" thickBot="1" x14ac:dyDescent="0.25">
      <c r="A9" s="460" t="s">
        <v>414</v>
      </c>
      <c r="B9" s="461"/>
      <c r="C9" s="301">
        <f t="shared" ref="C9:H9" si="0">C10+C11+C12+C16+C20+C37+C46+C55+C34</f>
        <v>34439400</v>
      </c>
      <c r="D9" s="301">
        <f t="shared" si="0"/>
        <v>32532400</v>
      </c>
      <c r="E9" s="301">
        <f t="shared" si="0"/>
        <v>357800</v>
      </c>
      <c r="F9" s="301">
        <f t="shared" si="0"/>
        <v>659200</v>
      </c>
      <c r="G9" s="301">
        <f t="shared" si="0"/>
        <v>890000</v>
      </c>
      <c r="H9" s="301">
        <f t="shared" si="0"/>
        <v>0</v>
      </c>
      <c r="I9" s="302">
        <f>I11+I12+I16+I20+I37+I46+I55+I34+C10</f>
        <v>34439400</v>
      </c>
      <c r="J9" s="302">
        <f>J10+J11+J12+J16+J20+J37+J46+J55+J34</f>
        <v>37043300</v>
      </c>
      <c r="K9" s="302">
        <f>K10+K11+K12+K16+K20+K37+K46+K55+K34</f>
        <v>38241100</v>
      </c>
    </row>
    <row r="10" spans="1:12" s="13" customFormat="1" ht="76.5" x14ac:dyDescent="0.2">
      <c r="A10" s="14" t="s">
        <v>117</v>
      </c>
      <c r="B10" s="15" t="s">
        <v>415</v>
      </c>
      <c r="C10" s="16">
        <f t="shared" ref="C10:C62" si="1">E10+F10+G10+H10+D10</f>
        <v>24886400</v>
      </c>
      <c r="D10" s="16">
        <f>24585000+301400</f>
        <v>24886400</v>
      </c>
      <c r="E10" s="16"/>
      <c r="F10" s="17"/>
      <c r="G10" s="17"/>
      <c r="H10" s="18"/>
      <c r="I10" s="19" t="s">
        <v>416</v>
      </c>
      <c r="J10" s="20">
        <v>26886400</v>
      </c>
      <c r="K10" s="20">
        <v>27806700</v>
      </c>
      <c r="L10" s="21"/>
    </row>
    <row r="11" spans="1:12" s="13" customFormat="1" x14ac:dyDescent="0.2">
      <c r="A11" s="22" t="s">
        <v>417</v>
      </c>
      <c r="B11" s="15" t="s">
        <v>418</v>
      </c>
      <c r="C11" s="23">
        <f t="shared" si="1"/>
        <v>7516000</v>
      </c>
      <c r="D11" s="23">
        <v>7516000</v>
      </c>
      <c r="E11" s="23"/>
      <c r="F11" s="24"/>
      <c r="G11" s="24"/>
      <c r="H11" s="25"/>
      <c r="I11" s="26">
        <f>C11</f>
        <v>7516000</v>
      </c>
      <c r="J11" s="20">
        <v>8119900</v>
      </c>
      <c r="K11" s="27">
        <v>8397400</v>
      </c>
    </row>
    <row r="12" spans="1:12" x14ac:dyDescent="0.2">
      <c r="A12" s="28" t="s">
        <v>160</v>
      </c>
      <c r="B12" s="29" t="s">
        <v>419</v>
      </c>
      <c r="C12" s="23">
        <f t="shared" si="1"/>
        <v>111600</v>
      </c>
      <c r="D12" s="23">
        <f>SUM(D13:D15)</f>
        <v>0</v>
      </c>
      <c r="E12" s="23">
        <f>SUM(E13:E15)</f>
        <v>111600</v>
      </c>
      <c r="F12" s="23">
        <f>SUM(F13:F15)</f>
        <v>0</v>
      </c>
      <c r="G12" s="23">
        <f>SUM(G13:G15)</f>
        <v>0</v>
      </c>
      <c r="H12" s="23">
        <f>SUM(H13:H15)</f>
        <v>0</v>
      </c>
      <c r="I12" s="30">
        <f>C12</f>
        <v>111600</v>
      </c>
      <c r="J12" s="27">
        <f>SUM(J13:J15)</f>
        <v>111600</v>
      </c>
      <c r="K12" s="27">
        <f>SUM(K13:K15)</f>
        <v>111600</v>
      </c>
    </row>
    <row r="13" spans="1:12" s="37" customFormat="1" ht="25.5" x14ac:dyDescent="0.2">
      <c r="A13" s="31" t="s">
        <v>420</v>
      </c>
      <c r="B13" s="32"/>
      <c r="C13" s="33">
        <f t="shared" si="1"/>
        <v>28800</v>
      </c>
      <c r="D13" s="33"/>
      <c r="E13" s="33">
        <v>28800</v>
      </c>
      <c r="F13" s="33"/>
      <c r="G13" s="33"/>
      <c r="H13" s="34"/>
      <c r="I13" s="35" t="s">
        <v>421</v>
      </c>
      <c r="J13" s="36">
        <v>28800</v>
      </c>
      <c r="K13" s="36">
        <f>E13</f>
        <v>28800</v>
      </c>
    </row>
    <row r="14" spans="1:12" s="37" customFormat="1" ht="12.75" x14ac:dyDescent="0.2">
      <c r="A14" s="31" t="s">
        <v>422</v>
      </c>
      <c r="B14" s="32"/>
      <c r="C14" s="33">
        <f t="shared" si="1"/>
        <v>82800</v>
      </c>
      <c r="D14" s="33"/>
      <c r="E14" s="33">
        <v>82800</v>
      </c>
      <c r="F14" s="33"/>
      <c r="G14" s="33"/>
      <c r="H14" s="34"/>
      <c r="I14" s="38" t="s">
        <v>423</v>
      </c>
      <c r="J14" s="36">
        <f>C14</f>
        <v>82800</v>
      </c>
      <c r="K14" s="36">
        <f>C14</f>
        <v>82800</v>
      </c>
    </row>
    <row r="15" spans="1:12" s="37" customFormat="1" ht="12.75" x14ac:dyDescent="0.2">
      <c r="B15" s="32"/>
      <c r="C15" s="33">
        <f t="shared" si="1"/>
        <v>0</v>
      </c>
      <c r="D15" s="33"/>
      <c r="E15" s="33"/>
      <c r="F15" s="33"/>
      <c r="G15" s="33"/>
      <c r="H15" s="34"/>
      <c r="I15" s="38"/>
      <c r="J15" s="36"/>
      <c r="K15" s="36"/>
    </row>
    <row r="16" spans="1:12" ht="30" x14ac:dyDescent="0.2">
      <c r="A16" s="39" t="s">
        <v>169</v>
      </c>
      <c r="B16" s="29" t="s">
        <v>424</v>
      </c>
      <c r="C16" s="23">
        <f t="shared" si="1"/>
        <v>31200</v>
      </c>
      <c r="D16" s="23">
        <f>SUM(D17:D19)</f>
        <v>0</v>
      </c>
      <c r="E16" s="23">
        <f t="shared" ref="E16:K16" si="2">SUM(E17:E19)</f>
        <v>31200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30">
        <f>C16</f>
        <v>31200</v>
      </c>
      <c r="J16" s="27">
        <f t="shared" si="2"/>
        <v>31200</v>
      </c>
      <c r="K16" s="27">
        <f t="shared" si="2"/>
        <v>31200</v>
      </c>
    </row>
    <row r="17" spans="1:11" s="37" customFormat="1" ht="12.75" x14ac:dyDescent="0.2">
      <c r="A17" s="40" t="s">
        <v>425</v>
      </c>
      <c r="B17" s="32"/>
      <c r="C17" s="33">
        <f t="shared" si="1"/>
        <v>0</v>
      </c>
      <c r="D17" s="33"/>
      <c r="E17" s="33">
        <v>0</v>
      </c>
      <c r="F17" s="33"/>
      <c r="G17" s="33"/>
      <c r="H17" s="34"/>
      <c r="I17" s="38"/>
      <c r="J17" s="36">
        <f>C17</f>
        <v>0</v>
      </c>
      <c r="K17" s="36">
        <f>C17</f>
        <v>0</v>
      </c>
    </row>
    <row r="18" spans="1:11" s="37" customFormat="1" ht="12.75" x14ac:dyDescent="0.2">
      <c r="A18" s="40" t="s">
        <v>426</v>
      </c>
      <c r="B18" s="32"/>
      <c r="C18" s="33">
        <f t="shared" si="1"/>
        <v>31200</v>
      </c>
      <c r="D18" s="33"/>
      <c r="E18" s="33">
        <v>31200</v>
      </c>
      <c r="F18" s="33"/>
      <c r="G18" s="33">
        <v>0</v>
      </c>
      <c r="H18" s="34"/>
      <c r="I18" s="38" t="s">
        <v>427</v>
      </c>
      <c r="J18" s="36">
        <f>C18</f>
        <v>31200</v>
      </c>
      <c r="K18" s="36">
        <f>C18</f>
        <v>31200</v>
      </c>
    </row>
    <row r="19" spans="1:11" s="37" customFormat="1" ht="12.75" x14ac:dyDescent="0.2">
      <c r="A19" s="40"/>
      <c r="B19" s="32"/>
      <c r="C19" s="33">
        <f t="shared" si="1"/>
        <v>0</v>
      </c>
      <c r="D19" s="33"/>
      <c r="E19" s="33"/>
      <c r="F19" s="33"/>
      <c r="G19" s="33"/>
      <c r="H19" s="34"/>
      <c r="I19" s="38"/>
      <c r="J19" s="36"/>
      <c r="K19" s="36"/>
    </row>
    <row r="20" spans="1:11" x14ac:dyDescent="0.2">
      <c r="A20" s="39" t="s">
        <v>171</v>
      </c>
      <c r="B20" s="29" t="s">
        <v>428</v>
      </c>
      <c r="C20" s="23">
        <f t="shared" si="1"/>
        <v>215000</v>
      </c>
      <c r="D20" s="23">
        <f>SUM(D21:D33)</f>
        <v>0</v>
      </c>
      <c r="E20" s="23">
        <f t="shared" ref="E20:K20" si="3">SUM(E21:E33)</f>
        <v>215000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30">
        <f>C20</f>
        <v>215000</v>
      </c>
      <c r="J20" s="27">
        <f t="shared" si="3"/>
        <v>215000</v>
      </c>
      <c r="K20" s="27">
        <f t="shared" si="3"/>
        <v>215000</v>
      </c>
    </row>
    <row r="21" spans="1:11" s="37" customFormat="1" ht="12.75" x14ac:dyDescent="0.2">
      <c r="A21" s="40" t="s">
        <v>429</v>
      </c>
      <c r="B21" s="32"/>
      <c r="C21" s="33">
        <f t="shared" si="1"/>
        <v>16800</v>
      </c>
      <c r="D21" s="33"/>
      <c r="E21" s="41">
        <v>16800</v>
      </c>
      <c r="F21" s="33"/>
      <c r="G21" s="33"/>
      <c r="H21" s="34"/>
      <c r="I21" s="38" t="s">
        <v>430</v>
      </c>
      <c r="J21" s="36">
        <f>C21</f>
        <v>16800</v>
      </c>
      <c r="K21" s="36">
        <f>C21</f>
        <v>16800</v>
      </c>
    </row>
    <row r="22" spans="1:11" s="37" customFormat="1" ht="12.75" x14ac:dyDescent="0.2">
      <c r="A22" s="40" t="s">
        <v>431</v>
      </c>
      <c r="B22" s="32"/>
      <c r="C22" s="33">
        <f t="shared" si="1"/>
        <v>35550</v>
      </c>
      <c r="D22" s="33"/>
      <c r="E22" s="41">
        <v>35550</v>
      </c>
      <c r="F22" s="33"/>
      <c r="G22" s="33"/>
      <c r="H22" s="34"/>
      <c r="I22" s="38" t="s">
        <v>430</v>
      </c>
      <c r="J22" s="36">
        <f t="shared" ref="J22:J33" si="4">C22</f>
        <v>35550</v>
      </c>
      <c r="K22" s="36">
        <f t="shared" ref="K22:K33" si="5">C22</f>
        <v>35550</v>
      </c>
    </row>
    <row r="23" spans="1:11" s="37" customFormat="1" ht="12.75" x14ac:dyDescent="0.2">
      <c r="A23" s="40" t="s">
        <v>432</v>
      </c>
      <c r="B23" s="42"/>
      <c r="C23" s="33">
        <f t="shared" si="1"/>
        <v>66000</v>
      </c>
      <c r="D23" s="33"/>
      <c r="E23" s="33">
        <v>66000</v>
      </c>
      <c r="F23" s="33"/>
      <c r="G23" s="33"/>
      <c r="H23" s="34"/>
      <c r="I23" s="38" t="s">
        <v>433</v>
      </c>
      <c r="J23" s="36">
        <f t="shared" si="4"/>
        <v>66000</v>
      </c>
      <c r="K23" s="36">
        <f t="shared" si="5"/>
        <v>66000</v>
      </c>
    </row>
    <row r="24" spans="1:11" s="37" customFormat="1" ht="12.75" x14ac:dyDescent="0.2">
      <c r="A24" s="40" t="s">
        <v>434</v>
      </c>
      <c r="B24" s="32"/>
      <c r="C24" s="33">
        <f t="shared" si="1"/>
        <v>5000</v>
      </c>
      <c r="D24" s="33"/>
      <c r="E24" s="41">
        <v>5000</v>
      </c>
      <c r="F24" s="33"/>
      <c r="G24" s="33"/>
      <c r="H24" s="34"/>
      <c r="I24" s="38" t="s">
        <v>435</v>
      </c>
      <c r="J24" s="36">
        <f t="shared" si="4"/>
        <v>5000</v>
      </c>
      <c r="K24" s="36">
        <f t="shared" si="5"/>
        <v>5000</v>
      </c>
    </row>
    <row r="25" spans="1:11" s="37" customFormat="1" ht="12.75" x14ac:dyDescent="0.2">
      <c r="A25" s="40" t="s">
        <v>436</v>
      </c>
      <c r="B25" s="32"/>
      <c r="C25" s="33">
        <f t="shared" si="1"/>
        <v>56650</v>
      </c>
      <c r="D25" s="33"/>
      <c r="E25" s="41">
        <f>40000-950.07+17600.07</f>
        <v>56650</v>
      </c>
      <c r="F25" s="33"/>
      <c r="G25" s="33"/>
      <c r="H25" s="34"/>
      <c r="I25" s="38"/>
      <c r="J25" s="36">
        <f t="shared" si="4"/>
        <v>56650</v>
      </c>
      <c r="K25" s="36">
        <f t="shared" si="5"/>
        <v>56650</v>
      </c>
    </row>
    <row r="26" spans="1:11" s="37" customFormat="1" ht="12.75" x14ac:dyDescent="0.2">
      <c r="A26" s="40" t="s">
        <v>437</v>
      </c>
      <c r="B26" s="32"/>
      <c r="C26" s="33">
        <f t="shared" si="1"/>
        <v>0</v>
      </c>
      <c r="D26" s="33"/>
      <c r="E26" s="33"/>
      <c r="F26" s="33"/>
      <c r="G26" s="33"/>
      <c r="H26" s="34"/>
      <c r="I26" s="38" t="s">
        <v>430</v>
      </c>
      <c r="J26" s="36">
        <f t="shared" si="4"/>
        <v>0</v>
      </c>
      <c r="K26" s="36">
        <f t="shared" si="5"/>
        <v>0</v>
      </c>
    </row>
    <row r="27" spans="1:11" s="37" customFormat="1" ht="12.75" x14ac:dyDescent="0.2">
      <c r="A27" s="40" t="s">
        <v>438</v>
      </c>
      <c r="B27" s="32"/>
      <c r="C27" s="33">
        <f t="shared" si="1"/>
        <v>0</v>
      </c>
      <c r="D27" s="33"/>
      <c r="E27" s="33"/>
      <c r="F27" s="33"/>
      <c r="G27" s="33"/>
      <c r="H27" s="34"/>
      <c r="I27" s="38"/>
      <c r="J27" s="36">
        <f t="shared" si="4"/>
        <v>0</v>
      </c>
      <c r="K27" s="36">
        <f t="shared" si="5"/>
        <v>0</v>
      </c>
    </row>
    <row r="28" spans="1:11" s="37" customFormat="1" ht="12.75" x14ac:dyDescent="0.2">
      <c r="A28" s="40" t="s">
        <v>439</v>
      </c>
      <c r="B28" s="32"/>
      <c r="C28" s="33">
        <f t="shared" si="1"/>
        <v>35000</v>
      </c>
      <c r="D28" s="33"/>
      <c r="E28" s="33">
        <v>35000</v>
      </c>
      <c r="F28" s="33"/>
      <c r="G28" s="33"/>
      <c r="H28" s="34"/>
      <c r="I28" s="35" t="s">
        <v>440</v>
      </c>
      <c r="J28" s="36">
        <f t="shared" si="4"/>
        <v>35000</v>
      </c>
      <c r="K28" s="36">
        <f t="shared" si="5"/>
        <v>35000</v>
      </c>
    </row>
    <row r="29" spans="1:11" s="37" customFormat="1" ht="25.5" x14ac:dyDescent="0.2">
      <c r="A29" s="40" t="s">
        <v>441</v>
      </c>
      <c r="B29" s="32"/>
      <c r="C29" s="33">
        <f t="shared" si="1"/>
        <v>0</v>
      </c>
      <c r="D29" s="33"/>
      <c r="E29" s="33"/>
      <c r="F29" s="33"/>
      <c r="G29" s="33"/>
      <c r="H29" s="34"/>
      <c r="I29" s="38"/>
      <c r="J29" s="36">
        <f t="shared" si="4"/>
        <v>0</v>
      </c>
      <c r="K29" s="36">
        <f t="shared" si="5"/>
        <v>0</v>
      </c>
    </row>
    <row r="30" spans="1:11" s="37" customFormat="1" ht="25.5" x14ac:dyDescent="0.2">
      <c r="A30" s="40" t="s">
        <v>442</v>
      </c>
      <c r="B30" s="32"/>
      <c r="C30" s="33">
        <f t="shared" si="1"/>
        <v>0</v>
      </c>
      <c r="D30" s="33"/>
      <c r="E30" s="33"/>
      <c r="F30" s="33"/>
      <c r="G30" s="33"/>
      <c r="H30" s="34"/>
      <c r="I30" s="38"/>
      <c r="J30" s="36">
        <f t="shared" si="4"/>
        <v>0</v>
      </c>
      <c r="K30" s="36">
        <f t="shared" si="5"/>
        <v>0</v>
      </c>
    </row>
    <row r="31" spans="1:11" s="37" customFormat="1" ht="12.75" x14ac:dyDescent="0.2">
      <c r="A31" s="40"/>
      <c r="B31" s="32"/>
      <c r="C31" s="33">
        <f t="shared" si="1"/>
        <v>0</v>
      </c>
      <c r="D31" s="33"/>
      <c r="E31" s="41">
        <v>0</v>
      </c>
      <c r="F31" s="33"/>
      <c r="G31" s="33"/>
      <c r="H31" s="34"/>
      <c r="I31" s="38"/>
      <c r="J31" s="36">
        <f t="shared" si="4"/>
        <v>0</v>
      </c>
      <c r="K31" s="36">
        <f t="shared" si="5"/>
        <v>0</v>
      </c>
    </row>
    <row r="32" spans="1:11" s="37" customFormat="1" ht="12.75" x14ac:dyDescent="0.2">
      <c r="A32" s="40"/>
      <c r="B32" s="32"/>
      <c r="C32" s="33">
        <f t="shared" si="1"/>
        <v>0</v>
      </c>
      <c r="D32" s="33"/>
      <c r="E32" s="33"/>
      <c r="F32" s="33"/>
      <c r="G32" s="33"/>
      <c r="H32" s="34"/>
      <c r="I32" s="38"/>
      <c r="J32" s="36">
        <f t="shared" si="4"/>
        <v>0</v>
      </c>
      <c r="K32" s="36">
        <f t="shared" si="5"/>
        <v>0</v>
      </c>
    </row>
    <row r="33" spans="1:12" s="37" customFormat="1" ht="12.75" x14ac:dyDescent="0.2">
      <c r="A33" s="31"/>
      <c r="B33" s="32"/>
      <c r="C33" s="33">
        <f t="shared" si="1"/>
        <v>0</v>
      </c>
      <c r="D33" s="33"/>
      <c r="E33" s="33"/>
      <c r="F33" s="33"/>
      <c r="G33" s="33"/>
      <c r="H33" s="43"/>
      <c r="I33" s="38"/>
      <c r="J33" s="36">
        <f t="shared" si="4"/>
        <v>0</v>
      </c>
      <c r="K33" s="36">
        <f t="shared" si="5"/>
        <v>0</v>
      </c>
    </row>
    <row r="34" spans="1:12" ht="30" x14ac:dyDescent="0.2">
      <c r="A34" s="39" t="s">
        <v>124</v>
      </c>
      <c r="B34" s="29" t="s">
        <v>443</v>
      </c>
      <c r="C34" s="23">
        <f t="shared" si="1"/>
        <v>130000</v>
      </c>
      <c r="D34" s="23">
        <f>SUM(D35:D36)</f>
        <v>130000</v>
      </c>
      <c r="E34" s="23">
        <f>SUM(E35:E36)</f>
        <v>0</v>
      </c>
      <c r="F34" s="23">
        <f>SUM(F35:F36)</f>
        <v>0</v>
      </c>
      <c r="G34" s="23">
        <f>SUM(G35:G36)</f>
        <v>0</v>
      </c>
      <c r="H34" s="23">
        <f>SUM(H35:H36)</f>
        <v>0</v>
      </c>
      <c r="I34" s="30">
        <f>C34</f>
        <v>130000</v>
      </c>
      <c r="J34" s="27">
        <f>SUM(J35:J36)</f>
        <v>130000</v>
      </c>
      <c r="K34" s="27">
        <f>SUM(K35:K36)</f>
        <v>130000</v>
      </c>
    </row>
    <row r="35" spans="1:12" s="37" customFormat="1" ht="12.75" x14ac:dyDescent="0.2">
      <c r="A35" s="40" t="s">
        <v>444</v>
      </c>
      <c r="B35" s="32"/>
      <c r="C35" s="33">
        <f t="shared" si="1"/>
        <v>130000</v>
      </c>
      <c r="D35" s="33">
        <v>130000</v>
      </c>
      <c r="E35" s="33"/>
      <c r="F35" s="33"/>
      <c r="G35" s="33"/>
      <c r="H35" s="34"/>
      <c r="I35" s="38"/>
      <c r="J35" s="36">
        <f>C35</f>
        <v>130000</v>
      </c>
      <c r="K35" s="36">
        <f>C35</f>
        <v>130000</v>
      </c>
    </row>
    <row r="36" spans="1:12" s="37" customFormat="1" ht="25.5" x14ac:dyDescent="0.2">
      <c r="A36" s="40" t="s">
        <v>445</v>
      </c>
      <c r="B36" s="32"/>
      <c r="C36" s="33">
        <f t="shared" si="1"/>
        <v>0</v>
      </c>
      <c r="D36" s="33"/>
      <c r="E36" s="33"/>
      <c r="F36" s="33"/>
      <c r="G36" s="33"/>
      <c r="H36" s="34"/>
      <c r="I36" s="38"/>
      <c r="J36" s="36"/>
      <c r="K36" s="36"/>
    </row>
    <row r="37" spans="1:12" ht="30" x14ac:dyDescent="0.2">
      <c r="A37" s="39" t="s">
        <v>175</v>
      </c>
      <c r="B37" s="29" t="s">
        <v>446</v>
      </c>
      <c r="C37" s="23">
        <f t="shared" si="1"/>
        <v>800000</v>
      </c>
      <c r="D37" s="23">
        <f>SUM(D38:D45)</f>
        <v>0</v>
      </c>
      <c r="E37" s="23">
        <f t="shared" ref="E37:K37" si="6">SUM(E38:E45)</f>
        <v>0</v>
      </c>
      <c r="F37" s="23">
        <f t="shared" si="6"/>
        <v>300000</v>
      </c>
      <c r="G37" s="23">
        <f t="shared" si="6"/>
        <v>500000</v>
      </c>
      <c r="H37" s="23">
        <f t="shared" si="6"/>
        <v>0</v>
      </c>
      <c r="I37" s="30">
        <f>C37</f>
        <v>800000</v>
      </c>
      <c r="J37" s="27">
        <f>SUM(J38:J45)</f>
        <v>800000</v>
      </c>
      <c r="K37" s="27">
        <f t="shared" si="6"/>
        <v>800000</v>
      </c>
    </row>
    <row r="38" spans="1:12" s="37" customFormat="1" ht="25.5" x14ac:dyDescent="0.2">
      <c r="A38" s="40" t="s">
        <v>447</v>
      </c>
      <c r="B38" s="32"/>
      <c r="C38" s="33">
        <f t="shared" si="1"/>
        <v>0</v>
      </c>
      <c r="D38" s="33"/>
      <c r="E38" s="41"/>
      <c r="F38" s="41"/>
      <c r="G38" s="41"/>
      <c r="H38" s="43"/>
      <c r="I38" s="35" t="s">
        <v>448</v>
      </c>
      <c r="J38" s="36">
        <f>C38</f>
        <v>0</v>
      </c>
      <c r="K38" s="36">
        <f>C38</f>
        <v>0</v>
      </c>
    </row>
    <row r="39" spans="1:12" s="37" customFormat="1" ht="51" x14ac:dyDescent="0.2">
      <c r="A39" s="40" t="s">
        <v>449</v>
      </c>
      <c r="B39" s="32"/>
      <c r="C39" s="33">
        <f t="shared" si="1"/>
        <v>500000</v>
      </c>
      <c r="D39" s="33">
        <v>0</v>
      </c>
      <c r="E39" s="41">
        <v>0</v>
      </c>
      <c r="F39" s="41"/>
      <c r="G39" s="41">
        <v>500000</v>
      </c>
      <c r="H39" s="43"/>
      <c r="I39" s="35" t="s">
        <v>450</v>
      </c>
      <c r="J39" s="36">
        <f>C39</f>
        <v>500000</v>
      </c>
      <c r="K39" s="36">
        <f>C39</f>
        <v>500000</v>
      </c>
    </row>
    <row r="40" spans="1:12" s="37" customFormat="1" ht="38.25" x14ac:dyDescent="0.2">
      <c r="A40" s="40" t="s">
        <v>451</v>
      </c>
      <c r="B40" s="32"/>
      <c r="C40" s="33">
        <f t="shared" si="1"/>
        <v>0</v>
      </c>
      <c r="D40" s="33">
        <v>0</v>
      </c>
      <c r="E40" s="41"/>
      <c r="F40" s="41"/>
      <c r="G40" s="41"/>
      <c r="H40" s="43"/>
      <c r="I40" s="35" t="s">
        <v>452</v>
      </c>
      <c r="J40" s="36">
        <f>E40+F40+G40+H40</f>
        <v>0</v>
      </c>
      <c r="K40" s="36">
        <f t="shared" ref="K40:K45" si="7">C40</f>
        <v>0</v>
      </c>
      <c r="L40" s="44"/>
    </row>
    <row r="41" spans="1:12" s="37" customFormat="1" ht="12.75" x14ac:dyDescent="0.2">
      <c r="A41" s="40" t="s">
        <v>453</v>
      </c>
      <c r="B41" s="32"/>
      <c r="C41" s="33">
        <f t="shared" si="1"/>
        <v>300000</v>
      </c>
      <c r="D41" s="33">
        <v>0</v>
      </c>
      <c r="E41" s="41">
        <v>0</v>
      </c>
      <c r="F41" s="41">
        <v>300000</v>
      </c>
      <c r="G41" s="41"/>
      <c r="H41" s="43"/>
      <c r="I41" s="38"/>
      <c r="J41" s="36">
        <f>C41</f>
        <v>300000</v>
      </c>
      <c r="K41" s="36">
        <f t="shared" si="7"/>
        <v>300000</v>
      </c>
    </row>
    <row r="42" spans="1:12" s="37" customFormat="1" ht="12.75" x14ac:dyDescent="0.2">
      <c r="A42" s="40"/>
      <c r="B42" s="32"/>
      <c r="C42" s="33">
        <f t="shared" si="1"/>
        <v>0</v>
      </c>
      <c r="D42" s="33"/>
      <c r="E42" s="33"/>
      <c r="F42" s="33"/>
      <c r="G42" s="33"/>
      <c r="H42" s="43"/>
      <c r="I42" s="38"/>
      <c r="J42" s="36">
        <f>C42</f>
        <v>0</v>
      </c>
      <c r="K42" s="36">
        <f t="shared" si="7"/>
        <v>0</v>
      </c>
    </row>
    <row r="43" spans="1:12" s="37" customFormat="1" ht="12.75" x14ac:dyDescent="0.2">
      <c r="A43" s="40"/>
      <c r="B43" s="32"/>
      <c r="C43" s="33">
        <f t="shared" si="1"/>
        <v>0</v>
      </c>
      <c r="D43" s="33"/>
      <c r="E43" s="33"/>
      <c r="F43" s="33"/>
      <c r="G43" s="33"/>
      <c r="H43" s="43"/>
      <c r="I43" s="38"/>
      <c r="J43" s="36">
        <f>C43</f>
        <v>0</v>
      </c>
      <c r="K43" s="36">
        <f t="shared" si="7"/>
        <v>0</v>
      </c>
    </row>
    <row r="44" spans="1:12" s="37" customFormat="1" ht="12.75" x14ac:dyDescent="0.2">
      <c r="A44" s="40"/>
      <c r="B44" s="32"/>
      <c r="C44" s="33">
        <f t="shared" si="1"/>
        <v>0</v>
      </c>
      <c r="D44" s="33"/>
      <c r="E44" s="33"/>
      <c r="F44" s="33"/>
      <c r="G44" s="33"/>
      <c r="H44" s="43"/>
      <c r="I44" s="38"/>
      <c r="J44" s="36">
        <f>C44</f>
        <v>0</v>
      </c>
      <c r="K44" s="36">
        <f t="shared" si="7"/>
        <v>0</v>
      </c>
    </row>
    <row r="45" spans="1:12" s="37" customFormat="1" ht="12.75" x14ac:dyDescent="0.2">
      <c r="A45" s="40"/>
      <c r="B45" s="32"/>
      <c r="C45" s="33">
        <f t="shared" si="1"/>
        <v>0</v>
      </c>
      <c r="D45" s="33"/>
      <c r="E45" s="33"/>
      <c r="F45" s="33"/>
      <c r="G45" s="33"/>
      <c r="H45" s="45"/>
      <c r="I45" s="38"/>
      <c r="J45" s="36">
        <f>C45</f>
        <v>0</v>
      </c>
      <c r="K45" s="36">
        <f t="shared" si="7"/>
        <v>0</v>
      </c>
    </row>
    <row r="46" spans="1:12" ht="30" x14ac:dyDescent="0.2">
      <c r="A46" s="39" t="s">
        <v>454</v>
      </c>
      <c r="B46" s="29" t="s">
        <v>455</v>
      </c>
      <c r="C46" s="23">
        <f t="shared" si="1"/>
        <v>749200</v>
      </c>
      <c r="D46" s="23">
        <f>SUM(D47:D54)</f>
        <v>0</v>
      </c>
      <c r="E46" s="23">
        <f t="shared" ref="E46:K46" si="8">SUM(E47:E54)</f>
        <v>0</v>
      </c>
      <c r="F46" s="23">
        <f t="shared" si="8"/>
        <v>359200</v>
      </c>
      <c r="G46" s="23">
        <f t="shared" si="8"/>
        <v>390000</v>
      </c>
      <c r="H46" s="23">
        <f t="shared" si="8"/>
        <v>0</v>
      </c>
      <c r="I46" s="30">
        <f>C46</f>
        <v>749200</v>
      </c>
      <c r="J46" s="27">
        <f t="shared" si="8"/>
        <v>749200</v>
      </c>
      <c r="K46" s="27">
        <f t="shared" si="8"/>
        <v>749200</v>
      </c>
    </row>
    <row r="47" spans="1:12" s="37" customFormat="1" ht="12.75" x14ac:dyDescent="0.2">
      <c r="A47" s="40" t="s">
        <v>456</v>
      </c>
      <c r="B47" s="32"/>
      <c r="C47" s="33">
        <f t="shared" si="1"/>
        <v>0</v>
      </c>
      <c r="D47" s="33"/>
      <c r="E47" s="41"/>
      <c r="F47" s="41"/>
      <c r="G47" s="41"/>
      <c r="H47" s="46"/>
      <c r="I47" s="47"/>
      <c r="J47" s="36">
        <f>C47</f>
        <v>0</v>
      </c>
      <c r="K47" s="36">
        <f>C47</f>
        <v>0</v>
      </c>
    </row>
    <row r="48" spans="1:12" s="37" customFormat="1" ht="38.25" x14ac:dyDescent="0.2">
      <c r="A48" s="40" t="s">
        <v>457</v>
      </c>
      <c r="B48" s="32"/>
      <c r="C48" s="33">
        <f t="shared" si="1"/>
        <v>300000</v>
      </c>
      <c r="D48" s="33">
        <v>0</v>
      </c>
      <c r="E48" s="41">
        <v>0</v>
      </c>
      <c r="F48" s="41">
        <v>300000</v>
      </c>
      <c r="G48" s="41"/>
      <c r="H48" s="46"/>
      <c r="I48" s="48" t="s">
        <v>458</v>
      </c>
      <c r="J48" s="36">
        <f t="shared" ref="J48:J54" si="9">C48</f>
        <v>300000</v>
      </c>
      <c r="K48" s="36">
        <f t="shared" ref="K48:K54" si="10">C48</f>
        <v>300000</v>
      </c>
    </row>
    <row r="49" spans="1:11" s="37" customFormat="1" ht="12.75" x14ac:dyDescent="0.2">
      <c r="A49" s="40" t="s">
        <v>459</v>
      </c>
      <c r="B49" s="32"/>
      <c r="C49" s="33">
        <f t="shared" si="1"/>
        <v>59200</v>
      </c>
      <c r="D49" s="33">
        <v>0</v>
      </c>
      <c r="E49" s="41">
        <v>0</v>
      </c>
      <c r="F49" s="41">
        <v>59200</v>
      </c>
      <c r="G49" s="41"/>
      <c r="H49" s="46"/>
      <c r="I49" s="47"/>
      <c r="J49" s="36">
        <f t="shared" si="9"/>
        <v>59200</v>
      </c>
      <c r="K49" s="36">
        <f t="shared" si="10"/>
        <v>59200</v>
      </c>
    </row>
    <row r="50" spans="1:11" s="37" customFormat="1" ht="12.75" x14ac:dyDescent="0.2">
      <c r="A50" s="40" t="s">
        <v>460</v>
      </c>
      <c r="B50" s="32"/>
      <c r="C50" s="33">
        <f t="shared" si="1"/>
        <v>90000</v>
      </c>
      <c r="D50" s="33">
        <v>0</v>
      </c>
      <c r="E50" s="41">
        <v>0</v>
      </c>
      <c r="F50" s="41"/>
      <c r="G50" s="41">
        <v>90000</v>
      </c>
      <c r="H50" s="46"/>
      <c r="I50" s="47"/>
      <c r="J50" s="36">
        <f t="shared" si="9"/>
        <v>90000</v>
      </c>
      <c r="K50" s="36">
        <f t="shared" si="10"/>
        <v>90000</v>
      </c>
    </row>
    <row r="51" spans="1:11" s="37" customFormat="1" ht="12.75" x14ac:dyDescent="0.2">
      <c r="A51" s="40" t="s">
        <v>461</v>
      </c>
      <c r="B51" s="32"/>
      <c r="C51" s="33">
        <f t="shared" si="1"/>
        <v>300000</v>
      </c>
      <c r="D51" s="33">
        <v>0</v>
      </c>
      <c r="E51" s="41">
        <v>0</v>
      </c>
      <c r="F51" s="41"/>
      <c r="G51" s="41">
        <v>300000</v>
      </c>
      <c r="H51" s="46"/>
      <c r="I51" s="47"/>
      <c r="J51" s="36">
        <f t="shared" si="9"/>
        <v>300000</v>
      </c>
      <c r="K51" s="36">
        <f t="shared" si="10"/>
        <v>300000</v>
      </c>
    </row>
    <row r="52" spans="1:11" s="37" customFormat="1" ht="12.75" x14ac:dyDescent="0.2">
      <c r="A52" s="40"/>
      <c r="B52" s="32"/>
      <c r="C52" s="33">
        <f t="shared" si="1"/>
        <v>0</v>
      </c>
      <c r="D52" s="33"/>
      <c r="E52" s="41"/>
      <c r="F52" s="41"/>
      <c r="G52" s="41"/>
      <c r="H52" s="46"/>
      <c r="I52" s="47"/>
      <c r="J52" s="36">
        <f t="shared" si="9"/>
        <v>0</v>
      </c>
      <c r="K52" s="36">
        <f t="shared" si="10"/>
        <v>0</v>
      </c>
    </row>
    <row r="53" spans="1:11" s="37" customFormat="1" ht="12.75" x14ac:dyDescent="0.2">
      <c r="A53" s="40"/>
      <c r="B53" s="32"/>
      <c r="C53" s="33">
        <f t="shared" si="1"/>
        <v>0</v>
      </c>
      <c r="D53" s="33"/>
      <c r="E53" s="41"/>
      <c r="F53" s="41"/>
      <c r="G53" s="41"/>
      <c r="H53" s="46"/>
      <c r="I53" s="47"/>
      <c r="J53" s="36">
        <f t="shared" si="9"/>
        <v>0</v>
      </c>
      <c r="K53" s="36">
        <f t="shared" si="10"/>
        <v>0</v>
      </c>
    </row>
    <row r="54" spans="1:11" x14ac:dyDescent="0.2">
      <c r="A54" s="49"/>
      <c r="B54" s="50"/>
      <c r="C54" s="51">
        <f t="shared" si="1"/>
        <v>0</v>
      </c>
      <c r="D54" s="51"/>
      <c r="E54" s="52"/>
      <c r="F54" s="52"/>
      <c r="G54" s="52"/>
      <c r="H54" s="53"/>
      <c r="I54" s="54"/>
      <c r="J54" s="36">
        <f t="shared" si="9"/>
        <v>0</v>
      </c>
      <c r="K54" s="36">
        <f t="shared" si="10"/>
        <v>0</v>
      </c>
    </row>
    <row r="55" spans="1:11" ht="45" x14ac:dyDescent="0.2">
      <c r="A55" s="39" t="s">
        <v>191</v>
      </c>
      <c r="B55" s="29" t="s">
        <v>462</v>
      </c>
      <c r="C55" s="23">
        <f t="shared" si="1"/>
        <v>0</v>
      </c>
      <c r="D55" s="23">
        <f>SUM(D56:D62)</f>
        <v>0</v>
      </c>
      <c r="E55" s="23">
        <f>SUM(E56:E62)</f>
        <v>0</v>
      </c>
      <c r="F55" s="23">
        <f>SUM(F56:F62)</f>
        <v>0</v>
      </c>
      <c r="G55" s="23">
        <f>SUM(G56:G62)</f>
        <v>0</v>
      </c>
      <c r="H55" s="23">
        <f>SUM(H56:H62)</f>
        <v>0</v>
      </c>
      <c r="I55" s="30"/>
      <c r="J55" s="27">
        <f>SUM(J56:J62)</f>
        <v>0</v>
      </c>
      <c r="K55" s="27">
        <f>SUM(K56:K62)</f>
        <v>0</v>
      </c>
    </row>
    <row r="56" spans="1:11" s="37" customFormat="1" ht="12.75" x14ac:dyDescent="0.2">
      <c r="A56" s="40" t="s">
        <v>463</v>
      </c>
      <c r="B56" s="32"/>
      <c r="C56" s="33">
        <f t="shared" si="1"/>
        <v>0</v>
      </c>
      <c r="D56" s="33"/>
      <c r="E56" s="33"/>
      <c r="F56" s="33"/>
      <c r="G56" s="33"/>
      <c r="H56" s="43"/>
      <c r="I56" s="47"/>
      <c r="J56" s="36"/>
      <c r="K56" s="36"/>
    </row>
    <row r="57" spans="1:11" s="37" customFormat="1" ht="12.75" x14ac:dyDescent="0.2">
      <c r="A57" s="40" t="s">
        <v>464</v>
      </c>
      <c r="B57" s="32"/>
      <c r="C57" s="33">
        <f t="shared" si="1"/>
        <v>0</v>
      </c>
      <c r="D57" s="33"/>
      <c r="E57" s="33"/>
      <c r="F57" s="33"/>
      <c r="G57" s="33"/>
      <c r="H57" s="43"/>
      <c r="I57" s="47"/>
      <c r="J57" s="36"/>
      <c r="K57" s="36"/>
    </row>
    <row r="58" spans="1:11" s="37" customFormat="1" ht="12.75" x14ac:dyDescent="0.2">
      <c r="A58" s="40" t="s">
        <v>465</v>
      </c>
      <c r="B58" s="32"/>
      <c r="C58" s="33">
        <f t="shared" si="1"/>
        <v>0</v>
      </c>
      <c r="D58" s="33"/>
      <c r="E58" s="33"/>
      <c r="F58" s="33"/>
      <c r="G58" s="33"/>
      <c r="H58" s="43"/>
      <c r="I58" s="47"/>
      <c r="J58" s="36"/>
      <c r="K58" s="36"/>
    </row>
    <row r="59" spans="1:11" s="37" customFormat="1" ht="12.75" x14ac:dyDescent="0.2">
      <c r="A59" s="40" t="s">
        <v>466</v>
      </c>
      <c r="B59" s="32"/>
      <c r="C59" s="33">
        <f t="shared" si="1"/>
        <v>0</v>
      </c>
      <c r="D59" s="33"/>
      <c r="E59" s="33"/>
      <c r="F59" s="33"/>
      <c r="G59" s="33"/>
      <c r="H59" s="43"/>
      <c r="I59" s="47"/>
      <c r="J59" s="36"/>
      <c r="K59" s="36"/>
    </row>
    <row r="60" spans="1:11" s="37" customFormat="1" ht="12.75" x14ac:dyDescent="0.2">
      <c r="A60" s="40"/>
      <c r="B60" s="32"/>
      <c r="C60" s="33">
        <f t="shared" si="1"/>
        <v>0</v>
      </c>
      <c r="D60" s="33"/>
      <c r="E60" s="33"/>
      <c r="F60" s="33"/>
      <c r="G60" s="33"/>
      <c r="H60" s="43"/>
      <c r="I60" s="47"/>
      <c r="J60" s="36"/>
      <c r="K60" s="36"/>
    </row>
    <row r="61" spans="1:11" s="37" customFormat="1" ht="12.75" x14ac:dyDescent="0.2">
      <c r="A61" s="40"/>
      <c r="B61" s="32"/>
      <c r="C61" s="33">
        <f t="shared" si="1"/>
        <v>0</v>
      </c>
      <c r="D61" s="33"/>
      <c r="E61" s="33"/>
      <c r="F61" s="33"/>
      <c r="G61" s="33"/>
      <c r="H61" s="43"/>
      <c r="I61" s="47"/>
      <c r="J61" s="36"/>
      <c r="K61" s="36"/>
    </row>
    <row r="62" spans="1:11" s="37" customFormat="1" ht="13.5" thickBot="1" x14ac:dyDescent="0.25">
      <c r="A62" s="55"/>
      <c r="B62" s="56"/>
      <c r="C62" s="57">
        <f t="shared" si="1"/>
        <v>0</v>
      </c>
      <c r="D62" s="57"/>
      <c r="E62" s="57"/>
      <c r="F62" s="57"/>
      <c r="G62" s="57"/>
      <c r="H62" s="58"/>
      <c r="I62" s="59"/>
      <c r="J62" s="60"/>
      <c r="K62" s="60"/>
    </row>
    <row r="63" spans="1:11" s="13" customFormat="1" ht="18" customHeight="1" thickBot="1" x14ac:dyDescent="0.25">
      <c r="A63" s="460" t="s">
        <v>467</v>
      </c>
      <c r="B63" s="461"/>
      <c r="C63" s="301">
        <f>SUM(C64:C66)</f>
        <v>300000</v>
      </c>
      <c r="D63" s="301">
        <f t="shared" ref="D63:K63" si="11">SUM(D64:D66)</f>
        <v>0</v>
      </c>
      <c r="E63" s="301">
        <f t="shared" si="11"/>
        <v>300000</v>
      </c>
      <c r="F63" s="301">
        <f t="shared" si="11"/>
        <v>0</v>
      </c>
      <c r="G63" s="301">
        <f t="shared" si="11"/>
        <v>0</v>
      </c>
      <c r="H63" s="301">
        <f t="shared" si="11"/>
        <v>0</v>
      </c>
      <c r="I63" s="303"/>
      <c r="J63" s="302">
        <f t="shared" si="11"/>
        <v>0</v>
      </c>
      <c r="K63" s="302">
        <f t="shared" si="11"/>
        <v>0</v>
      </c>
    </row>
    <row r="64" spans="1:11" s="13" customFormat="1" x14ac:dyDescent="0.2">
      <c r="A64" s="304"/>
      <c r="B64" s="305" t="s">
        <v>812</v>
      </c>
      <c r="C64" s="306">
        <f>E64+F64+G64+H64+D64</f>
        <v>300000</v>
      </c>
      <c r="D64" s="306"/>
      <c r="E64" s="306">
        <v>300000</v>
      </c>
      <c r="F64" s="307"/>
      <c r="G64" s="307"/>
      <c r="H64" s="307"/>
      <c r="I64" s="308"/>
      <c r="J64" s="309"/>
      <c r="K64" s="309"/>
    </row>
    <row r="65" spans="1:15" s="13" customFormat="1" x14ac:dyDescent="0.2">
      <c r="A65" s="310"/>
      <c r="B65" s="305" t="s">
        <v>468</v>
      </c>
      <c r="C65" s="311">
        <f>E65+F65+G65+H65+D65</f>
        <v>0</v>
      </c>
      <c r="D65" s="311"/>
      <c r="E65" s="311"/>
      <c r="F65" s="312"/>
      <c r="G65" s="312"/>
      <c r="H65" s="312"/>
      <c r="I65" s="308"/>
      <c r="J65" s="309"/>
      <c r="K65" s="313"/>
    </row>
    <row r="66" spans="1:15" ht="15.75" thickBot="1" x14ac:dyDescent="0.25">
      <c r="A66" s="314"/>
      <c r="B66" s="315"/>
      <c r="C66" s="311">
        <f>E66+F66+G66+H66+D66</f>
        <v>0</v>
      </c>
      <c r="D66" s="311"/>
      <c r="E66" s="316"/>
      <c r="F66" s="316"/>
      <c r="G66" s="316"/>
      <c r="H66" s="317"/>
      <c r="I66" s="318"/>
      <c r="J66" s="319"/>
      <c r="K66" s="319"/>
    </row>
    <row r="67" spans="1:15" s="13" customFormat="1" ht="18" customHeight="1" thickBot="1" x14ac:dyDescent="0.25">
      <c r="A67" s="460" t="s">
        <v>469</v>
      </c>
      <c r="B67" s="461"/>
      <c r="C67" s="301">
        <f t="shared" ref="C67:H67" si="12">SUM(C68:C69)</f>
        <v>0</v>
      </c>
      <c r="D67" s="301">
        <f t="shared" si="12"/>
        <v>0</v>
      </c>
      <c r="E67" s="301">
        <f t="shared" si="12"/>
        <v>0</v>
      </c>
      <c r="F67" s="301">
        <f t="shared" si="12"/>
        <v>0</v>
      </c>
      <c r="G67" s="301">
        <f t="shared" si="12"/>
        <v>0</v>
      </c>
      <c r="H67" s="301">
        <f t="shared" si="12"/>
        <v>0</v>
      </c>
      <c r="I67" s="303"/>
      <c r="J67" s="302">
        <f>SUM(J68:J69)</f>
        <v>0</v>
      </c>
      <c r="K67" s="302">
        <f>SUM(K68:K69)</f>
        <v>0</v>
      </c>
    </row>
    <row r="68" spans="1:15" s="13" customFormat="1" x14ac:dyDescent="0.2">
      <c r="A68" s="304" t="s">
        <v>117</v>
      </c>
      <c r="B68" s="320" t="s">
        <v>415</v>
      </c>
      <c r="C68" s="321">
        <f>E68+F68+G68+H68+D68</f>
        <v>0</v>
      </c>
      <c r="D68" s="321"/>
      <c r="E68" s="321"/>
      <c r="F68" s="322"/>
      <c r="G68" s="322"/>
      <c r="H68" s="322"/>
      <c r="I68" s="323"/>
      <c r="J68" s="324"/>
      <c r="K68" s="324"/>
    </row>
    <row r="69" spans="1:15" s="13" customFormat="1" x14ac:dyDescent="0.2">
      <c r="A69" s="310" t="s">
        <v>417</v>
      </c>
      <c r="B69" s="305" t="s">
        <v>418</v>
      </c>
      <c r="C69" s="311">
        <f>E69+F69+G69+H69+D69</f>
        <v>0</v>
      </c>
      <c r="D69" s="311"/>
      <c r="E69" s="311"/>
      <c r="F69" s="312"/>
      <c r="G69" s="312"/>
      <c r="H69" s="312"/>
      <c r="I69" s="325"/>
      <c r="J69" s="309"/>
      <c r="K69" s="313"/>
    </row>
    <row r="70" spans="1:15" ht="15.75" thickBot="1" x14ac:dyDescent="0.25">
      <c r="A70" s="326" t="s">
        <v>470</v>
      </c>
      <c r="B70" s="327"/>
      <c r="C70" s="328">
        <f t="shared" ref="C70:K70" si="13">C63+C9+C67</f>
        <v>34739400</v>
      </c>
      <c r="D70" s="328">
        <f t="shared" si="13"/>
        <v>32532400</v>
      </c>
      <c r="E70" s="328">
        <f t="shared" si="13"/>
        <v>657800</v>
      </c>
      <c r="F70" s="328">
        <f t="shared" si="13"/>
        <v>659200</v>
      </c>
      <c r="G70" s="328">
        <f t="shared" si="13"/>
        <v>890000</v>
      </c>
      <c r="H70" s="328">
        <f t="shared" si="13"/>
        <v>0</v>
      </c>
      <c r="I70" s="329">
        <f t="shared" si="13"/>
        <v>34439400</v>
      </c>
      <c r="J70" s="330">
        <f t="shared" si="13"/>
        <v>37043300</v>
      </c>
      <c r="K70" s="330">
        <f t="shared" si="13"/>
        <v>38241100</v>
      </c>
    </row>
    <row r="71" spans="1:15" s="13" customFormat="1" ht="15.75" customHeight="1" thickBot="1" x14ac:dyDescent="0.25">
      <c r="A71" s="458" t="s">
        <v>471</v>
      </c>
      <c r="B71" s="459"/>
      <c r="C71" s="459"/>
      <c r="D71" s="459"/>
      <c r="E71" s="459"/>
      <c r="F71" s="459"/>
      <c r="G71" s="459"/>
      <c r="H71" s="459"/>
      <c r="I71" s="459"/>
      <c r="J71" s="459"/>
      <c r="K71" s="459"/>
    </row>
    <row r="72" spans="1:15" ht="28.5" customHeight="1" thickBot="1" x14ac:dyDescent="0.25">
      <c r="A72" s="460" t="s">
        <v>414</v>
      </c>
      <c r="B72" s="461"/>
      <c r="C72" s="301">
        <f>C73+C74+C75+C79+C84+C104+C109+C117+C131+C135+C123+C139+C147+C148+C149+C150+C157+C162+C163+C164+C169+C176+C143+C80</f>
        <v>16660900</v>
      </c>
      <c r="D72" s="301">
        <f t="shared" ref="D72:I72" si="14">D73+D74+D75+D79+D84+D104+D109+D117+D131+D135+D123+D139+D147+D148+D149+D150+D157+D162+D163+D164+D169+D176+D143</f>
        <v>6359022.1399999997</v>
      </c>
      <c r="E72" s="301">
        <f t="shared" si="14"/>
        <v>1183851.54</v>
      </c>
      <c r="F72" s="301">
        <f t="shared" si="14"/>
        <v>420000</v>
      </c>
      <c r="G72" s="301">
        <f t="shared" si="14"/>
        <v>5813826.3200000003</v>
      </c>
      <c r="H72" s="301">
        <f>H73+H74+H75+H79+H84+H104+H109+H117+H131+H135+H123+H139+H147+H148+H149+H150+H157+H162+H163+H164+H169+H176+H143+H80</f>
        <v>2884200</v>
      </c>
      <c r="I72" s="303">
        <f t="shared" si="14"/>
        <v>0</v>
      </c>
      <c r="J72" s="302">
        <f>J73+J74+J75+J79+J80+J84+J104+J109+J117+J123+J131+J146+J162+J164+J176+J139</f>
        <v>16983900</v>
      </c>
      <c r="K72" s="302">
        <f>K73+K74+K75+K79+K80+K84+K104+K109+K117+K123+K131+K146+K162+K164+K176+K139</f>
        <v>17094500</v>
      </c>
      <c r="L72" s="12"/>
    </row>
    <row r="73" spans="1:15" s="13" customFormat="1" x14ac:dyDescent="0.2">
      <c r="A73" s="14" t="s">
        <v>117</v>
      </c>
      <c r="B73" s="63" t="s">
        <v>415</v>
      </c>
      <c r="C73" s="64">
        <f t="shared" ref="C73:C136" si="15">E73+F73+G73+H73+D73</f>
        <v>3704460</v>
      </c>
      <c r="D73" s="64">
        <f>3742000-222240+184700</f>
        <v>3704460</v>
      </c>
      <c r="E73" s="64"/>
      <c r="F73" s="65"/>
      <c r="G73" s="65"/>
      <c r="H73" s="66"/>
      <c r="I73" s="67"/>
      <c r="J73" s="20">
        <f>3742000+316600</f>
        <v>4058600</v>
      </c>
      <c r="K73" s="20">
        <f>3742000+316600</f>
        <v>4058600</v>
      </c>
    </row>
    <row r="74" spans="1:15" s="13" customFormat="1" x14ac:dyDescent="0.2">
      <c r="A74" s="22" t="s">
        <v>417</v>
      </c>
      <c r="B74" s="15" t="s">
        <v>418</v>
      </c>
      <c r="C74" s="16">
        <f t="shared" si="15"/>
        <v>1119683.52</v>
      </c>
      <c r="D74" s="23">
        <f>1131000-67116.48+55800</f>
        <v>1119683.52</v>
      </c>
      <c r="E74" s="23"/>
      <c r="F74" s="24"/>
      <c r="G74" s="24"/>
      <c r="H74" s="25"/>
      <c r="I74" s="67"/>
      <c r="J74" s="20">
        <f>1131000+95700</f>
        <v>1226700</v>
      </c>
      <c r="K74" s="20">
        <f>1131000+95700</f>
        <v>1226700</v>
      </c>
      <c r="M74" s="68"/>
    </row>
    <row r="75" spans="1:15" x14ac:dyDescent="0.2">
      <c r="A75" s="28" t="s">
        <v>160</v>
      </c>
      <c r="B75" s="29" t="s">
        <v>419</v>
      </c>
      <c r="C75" s="16">
        <f t="shared" si="15"/>
        <v>0</v>
      </c>
      <c r="D75" s="23">
        <f>SUM(D76:D78)</f>
        <v>0</v>
      </c>
      <c r="E75" s="23">
        <f>SUM(E76:E78)</f>
        <v>0</v>
      </c>
      <c r="F75" s="23">
        <f>SUM(F76:F78)</f>
        <v>0</v>
      </c>
      <c r="G75" s="23">
        <f>SUM(G76:G78)</f>
        <v>0</v>
      </c>
      <c r="H75" s="23">
        <f>SUM(H76:H78)</f>
        <v>0</v>
      </c>
      <c r="I75" s="69"/>
      <c r="J75" s="20">
        <f>C75</f>
        <v>0</v>
      </c>
      <c r="K75" s="27">
        <f>SUM(K76:K78)</f>
        <v>0</v>
      </c>
      <c r="L75" s="12"/>
    </row>
    <row r="76" spans="1:15" x14ac:dyDescent="0.2">
      <c r="A76" s="31" t="s">
        <v>420</v>
      </c>
      <c r="B76" s="50"/>
      <c r="C76" s="70">
        <f t="shared" si="15"/>
        <v>0</v>
      </c>
      <c r="D76" s="51"/>
      <c r="E76" s="51"/>
      <c r="F76" s="51"/>
      <c r="G76" s="51"/>
      <c r="H76" s="71"/>
      <c r="I76" s="72"/>
      <c r="J76" s="73"/>
      <c r="K76" s="73"/>
    </row>
    <row r="77" spans="1:15" x14ac:dyDescent="0.2">
      <c r="A77" s="31" t="s">
        <v>422</v>
      </c>
      <c r="B77" s="50"/>
      <c r="C77" s="70">
        <f t="shared" si="15"/>
        <v>0</v>
      </c>
      <c r="D77" s="51"/>
      <c r="E77" s="51">
        <v>0</v>
      </c>
      <c r="F77" s="51"/>
      <c r="G77" s="51"/>
      <c r="H77" s="71"/>
      <c r="I77" s="72"/>
      <c r="J77" s="73">
        <f>C77</f>
        <v>0</v>
      </c>
      <c r="K77" s="73">
        <f>C77</f>
        <v>0</v>
      </c>
    </row>
    <row r="78" spans="1:15" x14ac:dyDescent="0.2">
      <c r="B78" s="50"/>
      <c r="C78" s="70">
        <f t="shared" si="15"/>
        <v>0</v>
      </c>
      <c r="D78" s="51"/>
      <c r="E78" s="51"/>
      <c r="F78" s="51"/>
      <c r="G78" s="51"/>
      <c r="H78" s="71"/>
      <c r="I78" s="72"/>
      <c r="J78" s="73"/>
      <c r="K78" s="73"/>
    </row>
    <row r="79" spans="1:15" x14ac:dyDescent="0.2">
      <c r="A79" s="74" t="s">
        <v>165</v>
      </c>
      <c r="B79" s="75"/>
      <c r="C79" s="16">
        <f t="shared" si="15"/>
        <v>2671200</v>
      </c>
      <c r="D79" s="23">
        <f>SUM(D80:D83)</f>
        <v>0</v>
      </c>
      <c r="E79" s="23">
        <f>SUM(E80:E83)</f>
        <v>0</v>
      </c>
      <c r="F79" s="23">
        <f>SUM(F80:F83)</f>
        <v>0</v>
      </c>
      <c r="G79" s="23">
        <f>SUM(G80:G83)</f>
        <v>0</v>
      </c>
      <c r="H79" s="23">
        <f>H81+H82+H83</f>
        <v>2671200</v>
      </c>
      <c r="I79" s="69"/>
      <c r="J79" s="27">
        <f>J81+J82+J83</f>
        <v>2765200</v>
      </c>
      <c r="K79" s="27">
        <f>K81+K82+K83</f>
        <v>2862500</v>
      </c>
    </row>
    <row r="80" spans="1:15" s="37" customFormat="1" x14ac:dyDescent="0.2">
      <c r="A80" s="37" t="s">
        <v>472</v>
      </c>
      <c r="B80" s="42" t="s">
        <v>473</v>
      </c>
      <c r="C80" s="76">
        <f t="shared" si="15"/>
        <v>213000</v>
      </c>
      <c r="D80" s="33"/>
      <c r="E80" s="33"/>
      <c r="F80" s="33"/>
      <c r="G80" s="33"/>
      <c r="H80" s="33">
        <v>213000</v>
      </c>
      <c r="I80" s="77"/>
      <c r="J80" s="36">
        <v>221500</v>
      </c>
      <c r="K80" s="36">
        <v>221500</v>
      </c>
      <c r="O80" s="11"/>
    </row>
    <row r="81" spans="1:15" s="37" customFormat="1" x14ac:dyDescent="0.2">
      <c r="A81" s="40" t="s">
        <v>474</v>
      </c>
      <c r="B81" s="42" t="s">
        <v>475</v>
      </c>
      <c r="C81" s="70">
        <f t="shared" si="15"/>
        <v>973900</v>
      </c>
      <c r="D81" s="33"/>
      <c r="E81" s="33"/>
      <c r="F81" s="33"/>
      <c r="G81" s="33"/>
      <c r="H81" s="33">
        <v>973900</v>
      </c>
      <c r="I81" s="77"/>
      <c r="J81" s="36">
        <v>1012800</v>
      </c>
      <c r="K81" s="36">
        <v>1053300</v>
      </c>
      <c r="O81" s="11"/>
    </row>
    <row r="82" spans="1:15" s="37" customFormat="1" x14ac:dyDescent="0.2">
      <c r="A82" s="40" t="s">
        <v>476</v>
      </c>
      <c r="B82" s="42" t="s">
        <v>477</v>
      </c>
      <c r="C82" s="70">
        <f t="shared" si="15"/>
        <v>1271900</v>
      </c>
      <c r="D82" s="33"/>
      <c r="E82" s="33"/>
      <c r="F82" s="33"/>
      <c r="G82" s="33"/>
      <c r="H82" s="33">
        <v>1271900</v>
      </c>
      <c r="I82" s="77"/>
      <c r="J82" s="36">
        <v>1309800</v>
      </c>
      <c r="K82" s="36">
        <v>1349100</v>
      </c>
      <c r="O82" s="11"/>
    </row>
    <row r="83" spans="1:15" s="37" customFormat="1" x14ac:dyDescent="0.2">
      <c r="A83" s="40" t="s">
        <v>478</v>
      </c>
      <c r="B83" s="42" t="s">
        <v>479</v>
      </c>
      <c r="C83" s="70">
        <f t="shared" si="15"/>
        <v>425400</v>
      </c>
      <c r="D83" s="33"/>
      <c r="E83" s="33"/>
      <c r="F83" s="33"/>
      <c r="G83" s="33"/>
      <c r="H83" s="33">
        <v>425400</v>
      </c>
      <c r="I83" s="77"/>
      <c r="J83" s="36">
        <v>442600</v>
      </c>
      <c r="K83" s="36">
        <v>460100</v>
      </c>
      <c r="O83" s="11"/>
    </row>
    <row r="84" spans="1:15" ht="30" x14ac:dyDescent="0.2">
      <c r="A84" s="22" t="s">
        <v>169</v>
      </c>
      <c r="B84" s="75" t="s">
        <v>424</v>
      </c>
      <c r="C84" s="16">
        <f t="shared" si="15"/>
        <v>433666.52</v>
      </c>
      <c r="D84" s="78">
        <f>SUM(D85:D103)</f>
        <v>0</v>
      </c>
      <c r="E84" s="78">
        <f>SUM(E85:E103)</f>
        <v>433666.52</v>
      </c>
      <c r="F84" s="78">
        <f>SUM(F85:F103)</f>
        <v>0</v>
      </c>
      <c r="G84" s="78">
        <f>SUM(G85:G103)</f>
        <v>0</v>
      </c>
      <c r="H84" s="78">
        <f>SUM(H85:H103)</f>
        <v>0</v>
      </c>
      <c r="I84" s="79"/>
      <c r="J84" s="80">
        <f>SUM(J85:J103)</f>
        <v>318466.52</v>
      </c>
      <c r="K84" s="80">
        <f>SUM(K85:K103)</f>
        <v>318466.52</v>
      </c>
      <c r="N84" s="37"/>
    </row>
    <row r="85" spans="1:15" s="37" customFormat="1" ht="25.5" x14ac:dyDescent="0.2">
      <c r="A85" s="40" t="s">
        <v>480</v>
      </c>
      <c r="B85" s="32"/>
      <c r="C85" s="70">
        <f t="shared" si="15"/>
        <v>29566.52</v>
      </c>
      <c r="D85" s="33"/>
      <c r="E85" s="33">
        <f>2047.21*12+5000</f>
        <v>29566.52</v>
      </c>
      <c r="F85" s="33"/>
      <c r="G85" s="33"/>
      <c r="H85" s="34"/>
      <c r="I85" s="81" t="s">
        <v>481</v>
      </c>
      <c r="J85" s="36">
        <f>C85</f>
        <v>29566.52</v>
      </c>
      <c r="K85" s="36">
        <f>C85</f>
        <v>29566.52</v>
      </c>
      <c r="N85" s="82"/>
    </row>
    <row r="86" spans="1:15" s="37" customFormat="1" ht="25.5" x14ac:dyDescent="0.2">
      <c r="A86" s="40" t="s">
        <v>482</v>
      </c>
      <c r="B86" s="32"/>
      <c r="C86" s="70">
        <f t="shared" si="15"/>
        <v>109000</v>
      </c>
      <c r="D86" s="33"/>
      <c r="E86" s="33">
        <v>109000</v>
      </c>
      <c r="F86" s="33"/>
      <c r="G86" s="33"/>
      <c r="H86" s="34"/>
      <c r="I86" s="77" t="s">
        <v>483</v>
      </c>
      <c r="J86" s="36">
        <f t="shared" ref="J86:J103" si="16">C86</f>
        <v>109000</v>
      </c>
      <c r="K86" s="36">
        <f t="shared" ref="K86:K103" si="17">C86</f>
        <v>109000</v>
      </c>
    </row>
    <row r="87" spans="1:15" s="89" customFormat="1" ht="12.75" x14ac:dyDescent="0.2">
      <c r="A87" s="362" t="s">
        <v>484</v>
      </c>
      <c r="B87" s="83"/>
      <c r="C87" s="70">
        <f t="shared" si="15"/>
        <v>27900</v>
      </c>
      <c r="D87" s="84"/>
      <c r="E87" s="85">
        <v>27900</v>
      </c>
      <c r="F87" s="86"/>
      <c r="G87" s="87"/>
      <c r="H87" s="87"/>
      <c r="I87" s="88" t="s">
        <v>435</v>
      </c>
      <c r="J87" s="36">
        <f t="shared" si="16"/>
        <v>27900</v>
      </c>
      <c r="K87" s="36">
        <f t="shared" si="17"/>
        <v>27900</v>
      </c>
    </row>
    <row r="88" spans="1:15" s="89" customFormat="1" ht="25.5" x14ac:dyDescent="0.2">
      <c r="A88" s="363" t="s">
        <v>485</v>
      </c>
      <c r="B88" s="83"/>
      <c r="C88" s="70">
        <f t="shared" si="15"/>
        <v>0</v>
      </c>
      <c r="D88" s="84"/>
      <c r="E88" s="85"/>
      <c r="F88" s="86"/>
      <c r="G88" s="87"/>
      <c r="H88" s="87"/>
      <c r="I88" s="88"/>
      <c r="J88" s="36">
        <f t="shared" si="16"/>
        <v>0</v>
      </c>
      <c r="K88" s="36">
        <f t="shared" si="17"/>
        <v>0</v>
      </c>
    </row>
    <row r="89" spans="1:15" s="89" customFormat="1" ht="12.75" x14ac:dyDescent="0.2">
      <c r="A89" s="362" t="s">
        <v>486</v>
      </c>
      <c r="B89" s="90"/>
      <c r="C89" s="70">
        <f t="shared" si="15"/>
        <v>50000</v>
      </c>
      <c r="D89" s="91"/>
      <c r="E89" s="92">
        <v>50000</v>
      </c>
      <c r="F89" s="93"/>
      <c r="G89" s="91"/>
      <c r="H89" s="91"/>
      <c r="I89" s="88"/>
      <c r="J89" s="36">
        <f t="shared" si="16"/>
        <v>50000</v>
      </c>
      <c r="K89" s="36">
        <f t="shared" si="17"/>
        <v>50000</v>
      </c>
    </row>
    <row r="90" spans="1:15" s="89" customFormat="1" ht="12.75" x14ac:dyDescent="0.2">
      <c r="A90" s="362" t="s">
        <v>487</v>
      </c>
      <c r="B90" s="90"/>
      <c r="C90" s="70">
        <f t="shared" si="15"/>
        <v>0</v>
      </c>
      <c r="D90" s="91"/>
      <c r="E90" s="410"/>
      <c r="F90" s="93"/>
      <c r="G90" s="91"/>
      <c r="H90" s="91"/>
      <c r="I90" s="88" t="s">
        <v>488</v>
      </c>
      <c r="J90" s="36">
        <f t="shared" si="16"/>
        <v>0</v>
      </c>
      <c r="K90" s="36">
        <f t="shared" si="17"/>
        <v>0</v>
      </c>
    </row>
    <row r="91" spans="1:15" s="89" customFormat="1" ht="12.75" x14ac:dyDescent="0.2">
      <c r="A91" s="362" t="s">
        <v>799</v>
      </c>
      <c r="B91" s="90"/>
      <c r="C91" s="70">
        <f t="shared" si="15"/>
        <v>115200</v>
      </c>
      <c r="D91" s="91"/>
      <c r="E91" s="410">
        <v>115200</v>
      </c>
      <c r="F91" s="93"/>
      <c r="G91" s="91"/>
      <c r="H91" s="91"/>
      <c r="I91" s="88"/>
      <c r="J91" s="36">
        <v>0</v>
      </c>
      <c r="K91" s="36">
        <v>0</v>
      </c>
    </row>
    <row r="92" spans="1:15" s="89" customFormat="1" ht="25.5" x14ac:dyDescent="0.2">
      <c r="A92" s="363" t="s">
        <v>489</v>
      </c>
      <c r="B92" s="90"/>
      <c r="C92" s="70">
        <f t="shared" si="15"/>
        <v>0</v>
      </c>
      <c r="D92" s="91"/>
      <c r="E92" s="410"/>
      <c r="F92" s="93"/>
      <c r="G92" s="91"/>
      <c r="H92" s="91"/>
      <c r="I92" s="88"/>
      <c r="J92" s="36">
        <f t="shared" si="16"/>
        <v>0</v>
      </c>
      <c r="K92" s="36">
        <f t="shared" si="17"/>
        <v>0</v>
      </c>
    </row>
    <row r="93" spans="1:15" s="89" customFormat="1" ht="12.75" x14ac:dyDescent="0.2">
      <c r="A93" s="363" t="s">
        <v>490</v>
      </c>
      <c r="B93" s="90"/>
      <c r="C93" s="70">
        <f t="shared" si="15"/>
        <v>0</v>
      </c>
      <c r="D93" s="91"/>
      <c r="E93" s="94"/>
      <c r="F93" s="93"/>
      <c r="G93" s="91"/>
      <c r="H93" s="91"/>
      <c r="I93" s="88"/>
      <c r="J93" s="36">
        <f t="shared" si="16"/>
        <v>0</v>
      </c>
      <c r="K93" s="36">
        <f t="shared" si="17"/>
        <v>0</v>
      </c>
    </row>
    <row r="94" spans="1:15" s="89" customFormat="1" ht="12.75" x14ac:dyDescent="0.2">
      <c r="A94" s="362" t="s">
        <v>491</v>
      </c>
      <c r="B94" s="90"/>
      <c r="C94" s="70">
        <f t="shared" si="15"/>
        <v>0</v>
      </c>
      <c r="D94" s="91"/>
      <c r="E94" s="94"/>
      <c r="F94" s="93"/>
      <c r="G94" s="91"/>
      <c r="H94" s="91"/>
      <c r="I94" s="88"/>
      <c r="J94" s="36">
        <f t="shared" si="16"/>
        <v>0</v>
      </c>
      <c r="K94" s="36">
        <f>J94</f>
        <v>0</v>
      </c>
    </row>
    <row r="95" spans="1:15" s="89" customFormat="1" ht="12.75" x14ac:dyDescent="0.2">
      <c r="A95" s="362" t="s">
        <v>492</v>
      </c>
      <c r="B95" s="90"/>
      <c r="C95" s="70">
        <f t="shared" si="15"/>
        <v>0</v>
      </c>
      <c r="D95" s="91"/>
      <c r="E95" s="91"/>
      <c r="F95" s="93"/>
      <c r="G95" s="91"/>
      <c r="H95" s="91"/>
      <c r="I95" s="88"/>
      <c r="J95" s="36">
        <f t="shared" si="16"/>
        <v>0</v>
      </c>
      <c r="K95" s="36">
        <f t="shared" si="17"/>
        <v>0</v>
      </c>
    </row>
    <row r="96" spans="1:15" s="89" customFormat="1" ht="12.75" x14ac:dyDescent="0.2">
      <c r="A96" s="362" t="s">
        <v>493</v>
      </c>
      <c r="B96" s="90"/>
      <c r="C96" s="70">
        <f t="shared" si="15"/>
        <v>0</v>
      </c>
      <c r="D96" s="91"/>
      <c r="E96" s="91"/>
      <c r="F96" s="93"/>
      <c r="G96" s="91"/>
      <c r="H96" s="91"/>
      <c r="I96" s="88"/>
      <c r="J96" s="36">
        <f t="shared" si="16"/>
        <v>0</v>
      </c>
      <c r="K96" s="36">
        <f t="shared" si="17"/>
        <v>0</v>
      </c>
    </row>
    <row r="97" spans="1:13" s="37" customFormat="1" ht="12.75" x14ac:dyDescent="0.2">
      <c r="A97" s="40" t="s">
        <v>494</v>
      </c>
      <c r="B97" s="32"/>
      <c r="C97" s="70">
        <f t="shared" si="15"/>
        <v>0</v>
      </c>
      <c r="D97" s="33"/>
      <c r="E97" s="33"/>
      <c r="F97" s="33"/>
      <c r="G97" s="33"/>
      <c r="H97" s="34"/>
      <c r="I97" s="81"/>
      <c r="J97" s="36">
        <f t="shared" si="16"/>
        <v>0</v>
      </c>
      <c r="K97" s="36">
        <f t="shared" si="17"/>
        <v>0</v>
      </c>
    </row>
    <row r="98" spans="1:13" s="37" customFormat="1" ht="12.75" x14ac:dyDescent="0.2">
      <c r="A98" s="40" t="s">
        <v>495</v>
      </c>
      <c r="B98" s="32"/>
      <c r="C98" s="70">
        <f t="shared" si="15"/>
        <v>50000</v>
      </c>
      <c r="D98" s="33"/>
      <c r="E98" s="41">
        <v>50000</v>
      </c>
      <c r="F98" s="33"/>
      <c r="G98" s="33"/>
      <c r="H98" s="34"/>
      <c r="I98" s="77" t="s">
        <v>435</v>
      </c>
      <c r="J98" s="36">
        <f t="shared" si="16"/>
        <v>50000</v>
      </c>
      <c r="K98" s="36">
        <f t="shared" si="17"/>
        <v>50000</v>
      </c>
    </row>
    <row r="99" spans="1:13" s="37" customFormat="1" ht="12.75" x14ac:dyDescent="0.2">
      <c r="A99" s="40"/>
      <c r="B99" s="32"/>
      <c r="C99" s="70"/>
      <c r="D99" s="33"/>
      <c r="E99" s="33"/>
      <c r="F99" s="33"/>
      <c r="G99" s="33"/>
      <c r="H99" s="34"/>
      <c r="I99" s="81"/>
      <c r="J99" s="36"/>
      <c r="K99" s="36"/>
    </row>
    <row r="100" spans="1:13" s="37" customFormat="1" ht="12.75" x14ac:dyDescent="0.2">
      <c r="A100" s="40" t="s">
        <v>496</v>
      </c>
      <c r="B100" s="32"/>
      <c r="C100" s="70">
        <f t="shared" si="15"/>
        <v>25000</v>
      </c>
      <c r="D100" s="33"/>
      <c r="E100" s="33">
        <v>25000</v>
      </c>
      <c r="F100" s="33"/>
      <c r="G100" s="33"/>
      <c r="H100" s="34"/>
      <c r="I100" s="77" t="s">
        <v>430</v>
      </c>
      <c r="J100" s="36">
        <f t="shared" si="16"/>
        <v>25000</v>
      </c>
      <c r="K100" s="36">
        <f t="shared" si="17"/>
        <v>25000</v>
      </c>
      <c r="M100" s="37">
        <f>922.32*12</f>
        <v>11067.84</v>
      </c>
    </row>
    <row r="101" spans="1:13" s="37" customFormat="1" ht="12.75" x14ac:dyDescent="0.2">
      <c r="A101" s="40" t="s">
        <v>497</v>
      </c>
      <c r="B101" s="32"/>
      <c r="C101" s="70">
        <f t="shared" si="15"/>
        <v>15000</v>
      </c>
      <c r="D101" s="33"/>
      <c r="E101" s="33">
        <v>15000</v>
      </c>
      <c r="F101" s="33"/>
      <c r="G101" s="33"/>
      <c r="H101" s="34"/>
      <c r="I101" s="77"/>
      <c r="J101" s="36">
        <f t="shared" si="16"/>
        <v>15000</v>
      </c>
      <c r="K101" s="36">
        <f t="shared" si="17"/>
        <v>15000</v>
      </c>
    </row>
    <row r="102" spans="1:13" s="37" customFormat="1" ht="12.75" x14ac:dyDescent="0.2">
      <c r="A102" s="95" t="s">
        <v>498</v>
      </c>
      <c r="B102" s="32"/>
      <c r="C102" s="70">
        <f t="shared" si="15"/>
        <v>12000</v>
      </c>
      <c r="D102" s="33"/>
      <c r="E102" s="33">
        <v>12000</v>
      </c>
      <c r="F102" s="33"/>
      <c r="G102" s="33"/>
      <c r="H102" s="34"/>
      <c r="I102" s="77"/>
      <c r="J102" s="36">
        <f t="shared" si="16"/>
        <v>12000</v>
      </c>
      <c r="K102" s="36">
        <f t="shared" si="17"/>
        <v>12000</v>
      </c>
    </row>
    <row r="103" spans="1:13" s="37" customFormat="1" ht="12.75" x14ac:dyDescent="0.2">
      <c r="A103" s="95"/>
      <c r="B103" s="32"/>
      <c r="C103" s="70">
        <f t="shared" si="15"/>
        <v>0</v>
      </c>
      <c r="D103" s="33"/>
      <c r="E103" s="33"/>
      <c r="F103" s="33"/>
      <c r="G103" s="33"/>
      <c r="H103" s="34"/>
      <c r="I103" s="77"/>
      <c r="J103" s="36">
        <f t="shared" si="16"/>
        <v>0</v>
      </c>
      <c r="K103" s="36">
        <f t="shared" si="17"/>
        <v>0</v>
      </c>
    </row>
    <row r="104" spans="1:13" s="96" customFormat="1" x14ac:dyDescent="0.2">
      <c r="A104" s="364" t="s">
        <v>499</v>
      </c>
      <c r="B104" s="75" t="s">
        <v>500</v>
      </c>
      <c r="C104" s="16">
        <f>E104+F104+G104+H104+D104</f>
        <v>243291.48</v>
      </c>
      <c r="D104" s="78">
        <f>SUM(D105:D108)</f>
        <v>0</v>
      </c>
      <c r="E104" s="78">
        <f>SUM(E105:E108)</f>
        <v>243291.48</v>
      </c>
      <c r="F104" s="78">
        <f>SUM(F105:F108)</f>
        <v>0</v>
      </c>
      <c r="G104" s="78">
        <f>SUM(G105:G108)</f>
        <v>0</v>
      </c>
      <c r="H104" s="78">
        <f>SUM(H105:H108)</f>
        <v>0</v>
      </c>
      <c r="I104" s="79"/>
      <c r="J104" s="80">
        <f>SUM(J105:J108)</f>
        <v>243291.48</v>
      </c>
      <c r="K104" s="80">
        <f>SUM(K105:K108)</f>
        <v>243291.48</v>
      </c>
    </row>
    <row r="105" spans="1:13" s="37" customFormat="1" ht="12.75" x14ac:dyDescent="0.2">
      <c r="A105" s="40" t="s">
        <v>501</v>
      </c>
      <c r="B105" s="42"/>
      <c r="C105" s="70">
        <f t="shared" si="15"/>
        <v>108000</v>
      </c>
      <c r="D105" s="33"/>
      <c r="E105" s="97">
        <v>108000</v>
      </c>
      <c r="F105" s="33"/>
      <c r="G105" s="33"/>
      <c r="H105" s="33"/>
      <c r="I105" s="77" t="s">
        <v>502</v>
      </c>
      <c r="J105" s="36">
        <f>C105</f>
        <v>108000</v>
      </c>
      <c r="K105" s="36">
        <f>C105</f>
        <v>108000</v>
      </c>
    </row>
    <row r="106" spans="1:13" s="37" customFormat="1" ht="12.75" x14ac:dyDescent="0.2">
      <c r="A106" s="40" t="s">
        <v>503</v>
      </c>
      <c r="B106" s="42"/>
      <c r="C106" s="70">
        <f t="shared" si="15"/>
        <v>107640</v>
      </c>
      <c r="D106" s="33"/>
      <c r="E106" s="97">
        <v>107640</v>
      </c>
      <c r="F106" s="33"/>
      <c r="G106" s="33"/>
      <c r="H106" s="33"/>
      <c r="I106" s="77" t="s">
        <v>504</v>
      </c>
      <c r="J106" s="36">
        <f>C106</f>
        <v>107640</v>
      </c>
      <c r="K106" s="36">
        <f>C106</f>
        <v>107640</v>
      </c>
    </row>
    <row r="107" spans="1:13" s="37" customFormat="1" ht="12.75" x14ac:dyDescent="0.2">
      <c r="A107" s="40" t="s">
        <v>505</v>
      </c>
      <c r="B107" s="42"/>
      <c r="C107" s="70">
        <f t="shared" si="15"/>
        <v>0</v>
      </c>
      <c r="D107" s="33"/>
      <c r="E107" s="98"/>
      <c r="F107" s="33"/>
      <c r="G107" s="33"/>
      <c r="H107" s="33"/>
      <c r="I107" s="81" t="s">
        <v>506</v>
      </c>
      <c r="J107" s="36">
        <f>C107</f>
        <v>0</v>
      </c>
      <c r="K107" s="36">
        <f>C107</f>
        <v>0</v>
      </c>
    </row>
    <row r="108" spans="1:13" s="37" customFormat="1" ht="25.5" x14ac:dyDescent="0.2">
      <c r="A108" s="40" t="s">
        <v>505</v>
      </c>
      <c r="B108" s="32"/>
      <c r="C108" s="70">
        <f>E108+F108+G108+H108+D108</f>
        <v>27651.48</v>
      </c>
      <c r="D108" s="33"/>
      <c r="E108" s="33">
        <v>27651.48</v>
      </c>
      <c r="F108" s="33"/>
      <c r="G108" s="33"/>
      <c r="H108" s="34"/>
      <c r="I108" s="81" t="s">
        <v>507</v>
      </c>
      <c r="J108" s="36">
        <f>C108</f>
        <v>27651.48</v>
      </c>
      <c r="K108" s="36">
        <f>C108</f>
        <v>27651.48</v>
      </c>
      <c r="M108" s="37">
        <f>1381.97*12</f>
        <v>16583.64</v>
      </c>
    </row>
    <row r="109" spans="1:13" s="96" customFormat="1" x14ac:dyDescent="0.2">
      <c r="A109" s="74" t="s">
        <v>508</v>
      </c>
      <c r="B109" s="75" t="s">
        <v>509</v>
      </c>
      <c r="C109" s="16">
        <f t="shared" si="15"/>
        <v>195424</v>
      </c>
      <c r="D109" s="23">
        <f>SUM(D110:D116)</f>
        <v>0</v>
      </c>
      <c r="E109" s="23">
        <f>SUM(E110:E116)</f>
        <v>195424</v>
      </c>
      <c r="F109" s="23">
        <f>SUM(F110:F116)</f>
        <v>0</v>
      </c>
      <c r="G109" s="23">
        <f>SUM(G110:G116)</f>
        <v>0</v>
      </c>
      <c r="H109" s="23">
        <f>SUM(H110:H116)</f>
        <v>0</v>
      </c>
      <c r="I109" s="69"/>
      <c r="J109" s="27">
        <f>SUM(J110:J116)</f>
        <v>195424</v>
      </c>
      <c r="K109" s="27">
        <f>SUM(K110:K116)</f>
        <v>195424</v>
      </c>
    </row>
    <row r="110" spans="1:13" s="37" customFormat="1" ht="12.75" x14ac:dyDescent="0.2">
      <c r="A110" s="31" t="s">
        <v>510</v>
      </c>
      <c r="B110" s="32"/>
      <c r="C110" s="70">
        <f t="shared" si="15"/>
        <v>130680</v>
      </c>
      <c r="D110" s="33"/>
      <c r="E110" s="33">
        <v>130680</v>
      </c>
      <c r="F110" s="33"/>
      <c r="G110" s="33"/>
      <c r="H110" s="34"/>
      <c r="I110" s="77" t="s">
        <v>511</v>
      </c>
      <c r="J110" s="36">
        <f>C110</f>
        <v>130680</v>
      </c>
      <c r="K110" s="36">
        <f>C110</f>
        <v>130680</v>
      </c>
    </row>
    <row r="111" spans="1:13" s="37" customFormat="1" ht="25.5" x14ac:dyDescent="0.2">
      <c r="A111" s="31" t="s">
        <v>512</v>
      </c>
      <c r="B111" s="32"/>
      <c r="C111" s="70">
        <f t="shared" si="15"/>
        <v>48144</v>
      </c>
      <c r="D111" s="33"/>
      <c r="E111" s="41">
        <v>48144</v>
      </c>
      <c r="F111" s="33"/>
      <c r="G111" s="33"/>
      <c r="H111" s="34"/>
      <c r="I111" s="81" t="s">
        <v>513</v>
      </c>
      <c r="J111" s="36">
        <f t="shared" ref="J111:J116" si="18">C111</f>
        <v>48144</v>
      </c>
      <c r="K111" s="36">
        <f t="shared" ref="K111:K116" si="19">C111</f>
        <v>48144</v>
      </c>
    </row>
    <row r="112" spans="1:13" s="37" customFormat="1" ht="12.75" x14ac:dyDescent="0.2">
      <c r="A112" s="31" t="s">
        <v>514</v>
      </c>
      <c r="B112" s="32"/>
      <c r="C112" s="70">
        <f t="shared" si="15"/>
        <v>0</v>
      </c>
      <c r="D112" s="33"/>
      <c r="E112" s="33"/>
      <c r="F112" s="33"/>
      <c r="G112" s="33"/>
      <c r="H112" s="34"/>
      <c r="I112" s="77"/>
      <c r="J112" s="36">
        <f t="shared" si="18"/>
        <v>0</v>
      </c>
      <c r="K112" s="36">
        <f t="shared" si="19"/>
        <v>0</v>
      </c>
    </row>
    <row r="113" spans="1:11" s="37" customFormat="1" ht="29.25" customHeight="1" x14ac:dyDescent="0.2">
      <c r="A113" s="31" t="s">
        <v>515</v>
      </c>
      <c r="B113" s="32"/>
      <c r="C113" s="70">
        <f t="shared" si="15"/>
        <v>16600</v>
      </c>
      <c r="D113" s="33"/>
      <c r="E113" s="41">
        <f>9600+3500+3500</f>
        <v>16600</v>
      </c>
      <c r="F113" s="33"/>
      <c r="G113" s="33"/>
      <c r="H113" s="34"/>
      <c r="I113" s="77"/>
      <c r="J113" s="36">
        <f t="shared" si="18"/>
        <v>16600</v>
      </c>
      <c r="K113" s="36">
        <f t="shared" si="19"/>
        <v>16600</v>
      </c>
    </row>
    <row r="114" spans="1:11" s="37" customFormat="1" ht="12.75" x14ac:dyDescent="0.2">
      <c r="A114" s="31" t="s">
        <v>516</v>
      </c>
      <c r="B114" s="32"/>
      <c r="C114" s="70">
        <f t="shared" si="15"/>
        <v>0</v>
      </c>
      <c r="D114" s="33"/>
      <c r="E114" s="33"/>
      <c r="F114" s="33"/>
      <c r="G114" s="33"/>
      <c r="H114" s="34"/>
      <c r="I114" s="77"/>
      <c r="J114" s="36">
        <f t="shared" si="18"/>
        <v>0</v>
      </c>
      <c r="K114" s="36">
        <f t="shared" si="19"/>
        <v>0</v>
      </c>
    </row>
    <row r="115" spans="1:11" s="37" customFormat="1" ht="12.75" x14ac:dyDescent="0.2">
      <c r="A115" s="31" t="s">
        <v>517</v>
      </c>
      <c r="B115" s="32"/>
      <c r="C115" s="70">
        <f t="shared" si="15"/>
        <v>0</v>
      </c>
      <c r="D115" s="33"/>
      <c r="E115" s="33"/>
      <c r="F115" s="33"/>
      <c r="G115" s="33"/>
      <c r="H115" s="34"/>
      <c r="I115" s="77" t="s">
        <v>430</v>
      </c>
      <c r="J115" s="36">
        <f t="shared" si="18"/>
        <v>0</v>
      </c>
      <c r="K115" s="36">
        <f t="shared" si="19"/>
        <v>0</v>
      </c>
    </row>
    <row r="116" spans="1:11" s="37" customFormat="1" ht="12.75" x14ac:dyDescent="0.2">
      <c r="A116" s="31"/>
      <c r="B116" s="32"/>
      <c r="C116" s="70">
        <f t="shared" si="15"/>
        <v>0</v>
      </c>
      <c r="D116" s="33"/>
      <c r="E116" s="33"/>
      <c r="F116" s="33"/>
      <c r="G116" s="33"/>
      <c r="H116" s="34"/>
      <c r="I116" s="77"/>
      <c r="J116" s="36">
        <f t="shared" si="18"/>
        <v>0</v>
      </c>
      <c r="K116" s="36">
        <f t="shared" si="19"/>
        <v>0</v>
      </c>
    </row>
    <row r="117" spans="1:11" x14ac:dyDescent="0.2">
      <c r="A117" s="28" t="s">
        <v>518</v>
      </c>
      <c r="B117" s="29" t="s">
        <v>519</v>
      </c>
      <c r="C117" s="16">
        <f t="shared" si="15"/>
        <v>93452</v>
      </c>
      <c r="D117" s="23">
        <f>SUM(D118:D122)</f>
        <v>0</v>
      </c>
      <c r="E117" s="23">
        <f>SUM(E118:E122)</f>
        <v>93452</v>
      </c>
      <c r="F117" s="23">
        <f>SUM(F118:F122)</f>
        <v>0</v>
      </c>
      <c r="G117" s="23">
        <f>SUM(G118:G122)</f>
        <v>0</v>
      </c>
      <c r="H117" s="23">
        <f>SUM(H118:H122)</f>
        <v>0</v>
      </c>
      <c r="I117" s="69"/>
      <c r="J117" s="27">
        <f>SUM(J118:J122)</f>
        <v>93452</v>
      </c>
      <c r="K117" s="27">
        <f>SUM(K118:K122)</f>
        <v>93452</v>
      </c>
    </row>
    <row r="118" spans="1:11" s="37" customFormat="1" ht="12.75" x14ac:dyDescent="0.2">
      <c r="A118" s="40" t="s">
        <v>520</v>
      </c>
      <c r="B118" s="42"/>
      <c r="C118" s="70">
        <f t="shared" si="15"/>
        <v>93452</v>
      </c>
      <c r="D118" s="33"/>
      <c r="E118" s="97">
        <v>93452</v>
      </c>
      <c r="F118" s="33"/>
      <c r="G118" s="33"/>
      <c r="H118" s="33"/>
      <c r="I118" s="77" t="s">
        <v>521</v>
      </c>
      <c r="J118" s="36">
        <f>C118</f>
        <v>93452</v>
      </c>
      <c r="K118" s="36">
        <f>C118</f>
        <v>93452</v>
      </c>
    </row>
    <row r="119" spans="1:11" s="37" customFormat="1" ht="12.75" x14ac:dyDescent="0.2">
      <c r="A119" s="40"/>
      <c r="B119" s="42"/>
      <c r="C119" s="70">
        <f t="shared" si="15"/>
        <v>0</v>
      </c>
      <c r="D119" s="33"/>
      <c r="E119" s="98"/>
      <c r="F119" s="33"/>
      <c r="G119" s="33"/>
      <c r="H119" s="33"/>
      <c r="I119" s="77"/>
      <c r="J119" s="36">
        <f>C119</f>
        <v>0</v>
      </c>
      <c r="K119" s="36">
        <f>C119</f>
        <v>0</v>
      </c>
    </row>
    <row r="120" spans="1:11" s="37" customFormat="1" ht="12.75" x14ac:dyDescent="0.2">
      <c r="A120" s="40"/>
      <c r="B120" s="42"/>
      <c r="C120" s="70">
        <f t="shared" si="15"/>
        <v>0</v>
      </c>
      <c r="D120" s="33"/>
      <c r="E120" s="98"/>
      <c r="F120" s="33"/>
      <c r="G120" s="33"/>
      <c r="H120" s="33"/>
      <c r="I120" s="77"/>
      <c r="J120" s="36">
        <f>C120</f>
        <v>0</v>
      </c>
      <c r="K120" s="36">
        <f>C120</f>
        <v>0</v>
      </c>
    </row>
    <row r="121" spans="1:11" s="37" customFormat="1" ht="12.75" x14ac:dyDescent="0.2">
      <c r="A121" s="40"/>
      <c r="B121" s="42"/>
      <c r="C121" s="70">
        <f t="shared" si="15"/>
        <v>0</v>
      </c>
      <c r="D121" s="33"/>
      <c r="E121" s="98"/>
      <c r="F121" s="33"/>
      <c r="G121" s="33"/>
      <c r="H121" s="33"/>
      <c r="I121" s="77"/>
      <c r="J121" s="36">
        <f>C121</f>
        <v>0</v>
      </c>
      <c r="K121" s="36">
        <f>C121</f>
        <v>0</v>
      </c>
    </row>
    <row r="122" spans="1:11" s="37" customFormat="1" ht="12.75" x14ac:dyDescent="0.2">
      <c r="A122" s="40"/>
      <c r="B122" s="42"/>
      <c r="C122" s="70">
        <f t="shared" si="15"/>
        <v>0</v>
      </c>
      <c r="D122" s="33"/>
      <c r="E122" s="98"/>
      <c r="F122" s="33"/>
      <c r="G122" s="33"/>
      <c r="H122" s="33"/>
      <c r="I122" s="77"/>
      <c r="J122" s="36">
        <f>C122</f>
        <v>0</v>
      </c>
      <c r="K122" s="36">
        <f>C122</f>
        <v>0</v>
      </c>
    </row>
    <row r="123" spans="1:11" s="96" customFormat="1" x14ac:dyDescent="0.2">
      <c r="A123" s="74" t="s">
        <v>171</v>
      </c>
      <c r="B123" s="75" t="s">
        <v>428</v>
      </c>
      <c r="C123" s="16">
        <f t="shared" si="15"/>
        <v>153368.74</v>
      </c>
      <c r="D123" s="78">
        <f>SUM(D124:D130)</f>
        <v>0</v>
      </c>
      <c r="E123" s="78">
        <f>SUM(E124:E130)</f>
        <v>153368.74</v>
      </c>
      <c r="F123" s="78">
        <f>SUM(F124:F130)</f>
        <v>0</v>
      </c>
      <c r="G123" s="78">
        <f>SUM(G124:G130)</f>
        <v>0</v>
      </c>
      <c r="H123" s="78">
        <f>SUM(H124:H130)</f>
        <v>0</v>
      </c>
      <c r="I123" s="79"/>
      <c r="J123" s="80">
        <f>SUM(J124:J130)</f>
        <v>130690.88</v>
      </c>
      <c r="K123" s="80">
        <f>SUM(K124:K130)</f>
        <v>130690.88</v>
      </c>
    </row>
    <row r="124" spans="1:11" s="37" customFormat="1" ht="12.75" x14ac:dyDescent="0.2">
      <c r="A124" s="31" t="s">
        <v>522</v>
      </c>
      <c r="B124" s="32"/>
      <c r="C124" s="70">
        <f t="shared" si="15"/>
        <v>0</v>
      </c>
      <c r="D124" s="33"/>
      <c r="E124" s="33"/>
      <c r="F124" s="33"/>
      <c r="G124" s="33"/>
      <c r="H124" s="33"/>
      <c r="I124" s="77" t="s">
        <v>523</v>
      </c>
      <c r="J124" s="36">
        <f>C124</f>
        <v>0</v>
      </c>
      <c r="K124" s="36">
        <f>C124</f>
        <v>0</v>
      </c>
    </row>
    <row r="125" spans="1:11" s="37" customFormat="1" ht="12.75" x14ac:dyDescent="0.2">
      <c r="A125" s="31" t="s">
        <v>524</v>
      </c>
      <c r="B125" s="32"/>
      <c r="C125" s="70">
        <f t="shared" si="15"/>
        <v>90000</v>
      </c>
      <c r="D125" s="33"/>
      <c r="E125" s="33">
        <v>90000</v>
      </c>
      <c r="F125" s="33"/>
      <c r="G125" s="33"/>
      <c r="H125" s="33"/>
      <c r="I125" s="77"/>
      <c r="J125" s="36">
        <f t="shared" ref="J125:J130" si="20">C125</f>
        <v>90000</v>
      </c>
      <c r="K125" s="36">
        <f t="shared" ref="K125:K130" si="21">C125</f>
        <v>90000</v>
      </c>
    </row>
    <row r="126" spans="1:11" s="37" customFormat="1" ht="25.5" x14ac:dyDescent="0.2">
      <c r="A126" s="40" t="s">
        <v>525</v>
      </c>
      <c r="B126" s="32"/>
      <c r="C126" s="70">
        <f t="shared" si="15"/>
        <v>40690.879999999997</v>
      </c>
      <c r="D126" s="33"/>
      <c r="E126" s="33">
        <v>40690.879999999997</v>
      </c>
      <c r="F126" s="33"/>
      <c r="G126" s="33"/>
      <c r="H126" s="33"/>
      <c r="I126" s="77"/>
      <c r="J126" s="36">
        <f t="shared" si="20"/>
        <v>40690.879999999997</v>
      </c>
      <c r="K126" s="36">
        <f t="shared" si="21"/>
        <v>40690.879999999997</v>
      </c>
    </row>
    <row r="127" spans="1:11" s="37" customFormat="1" ht="15" customHeight="1" x14ac:dyDescent="0.2">
      <c r="A127" s="31" t="s">
        <v>800</v>
      </c>
      <c r="B127" s="32"/>
      <c r="C127" s="70">
        <f t="shared" si="15"/>
        <v>22677.86</v>
      </c>
      <c r="D127" s="33"/>
      <c r="E127" s="33">
        <v>22677.86</v>
      </c>
      <c r="F127" s="33"/>
      <c r="G127" s="33"/>
      <c r="H127" s="33"/>
      <c r="I127" s="77"/>
      <c r="J127" s="36">
        <v>0</v>
      </c>
      <c r="K127" s="36">
        <v>0</v>
      </c>
    </row>
    <row r="128" spans="1:11" s="37" customFormat="1" ht="15" customHeight="1" x14ac:dyDescent="0.2">
      <c r="A128" s="31"/>
      <c r="B128" s="32"/>
      <c r="C128" s="70">
        <f t="shared" si="15"/>
        <v>0</v>
      </c>
      <c r="D128" s="33"/>
      <c r="E128" s="33"/>
      <c r="F128" s="33"/>
      <c r="G128" s="33"/>
      <c r="H128" s="33"/>
      <c r="I128" s="77"/>
      <c r="J128" s="36">
        <f t="shared" si="20"/>
        <v>0</v>
      </c>
      <c r="K128" s="36">
        <f t="shared" si="21"/>
        <v>0</v>
      </c>
    </row>
    <row r="129" spans="1:13" s="37" customFormat="1" ht="15" customHeight="1" x14ac:dyDescent="0.2">
      <c r="A129" s="31"/>
      <c r="B129" s="32"/>
      <c r="C129" s="70">
        <f t="shared" si="15"/>
        <v>0</v>
      </c>
      <c r="D129" s="33"/>
      <c r="E129" s="33"/>
      <c r="F129" s="33"/>
      <c r="G129" s="33"/>
      <c r="H129" s="33"/>
      <c r="I129" s="77"/>
      <c r="J129" s="36">
        <f t="shared" si="20"/>
        <v>0</v>
      </c>
      <c r="K129" s="36">
        <f t="shared" si="21"/>
        <v>0</v>
      </c>
    </row>
    <row r="130" spans="1:13" s="37" customFormat="1" ht="15" customHeight="1" x14ac:dyDescent="0.2">
      <c r="A130" s="31"/>
      <c r="B130" s="32"/>
      <c r="C130" s="70">
        <f t="shared" si="15"/>
        <v>0</v>
      </c>
      <c r="D130" s="33"/>
      <c r="E130" s="33"/>
      <c r="F130" s="33"/>
      <c r="G130" s="33"/>
      <c r="H130" s="33"/>
      <c r="I130" s="77"/>
      <c r="J130" s="36">
        <f t="shared" si="20"/>
        <v>0</v>
      </c>
      <c r="K130" s="36">
        <f t="shared" si="21"/>
        <v>0</v>
      </c>
    </row>
    <row r="131" spans="1:13" s="96" customFormat="1" ht="30" x14ac:dyDescent="0.2">
      <c r="A131" s="22" t="s">
        <v>526</v>
      </c>
      <c r="B131" s="75" t="s">
        <v>527</v>
      </c>
      <c r="C131" s="16">
        <f t="shared" si="15"/>
        <v>64648.800000000003</v>
      </c>
      <c r="D131" s="78">
        <f>SUM(D132:D134)</f>
        <v>0</v>
      </c>
      <c r="E131" s="78">
        <f>SUM(E132:E134)</f>
        <v>64648.800000000003</v>
      </c>
      <c r="F131" s="78">
        <f>SUM(F132:F134)</f>
        <v>0</v>
      </c>
      <c r="G131" s="78">
        <f>SUM(G132:G134)</f>
        <v>0</v>
      </c>
      <c r="H131" s="78">
        <f>SUM(H132:H134)</f>
        <v>0</v>
      </c>
      <c r="I131" s="79"/>
      <c r="J131" s="80">
        <f>SUM(J132:J134)</f>
        <v>64648.800000000003</v>
      </c>
      <c r="K131" s="80">
        <f>SUM(K132:K134)</f>
        <v>64648.800000000003</v>
      </c>
    </row>
    <row r="132" spans="1:13" s="103" customFormat="1" ht="12.75" x14ac:dyDescent="0.2">
      <c r="A132" s="99" t="s">
        <v>528</v>
      </c>
      <c r="B132" s="100"/>
      <c r="C132" s="70">
        <f t="shared" si="15"/>
        <v>64648.800000000003</v>
      </c>
      <c r="D132" s="33"/>
      <c r="E132" s="98">
        <v>64648.800000000003</v>
      </c>
      <c r="F132" s="98"/>
      <c r="G132" s="98"/>
      <c r="H132" s="98"/>
      <c r="I132" s="101" t="s">
        <v>506</v>
      </c>
      <c r="J132" s="102">
        <f>C132</f>
        <v>64648.800000000003</v>
      </c>
      <c r="K132" s="102">
        <f>C132</f>
        <v>64648.800000000003</v>
      </c>
    </row>
    <row r="133" spans="1:13" s="103" customFormat="1" ht="12.75" x14ac:dyDescent="0.2">
      <c r="A133" s="99" t="s">
        <v>529</v>
      </c>
      <c r="B133" s="100"/>
      <c r="C133" s="70">
        <f t="shared" si="15"/>
        <v>0</v>
      </c>
      <c r="D133" s="33"/>
      <c r="E133" s="98">
        <v>0</v>
      </c>
      <c r="F133" s="98">
        <v>0</v>
      </c>
      <c r="G133" s="98"/>
      <c r="H133" s="98"/>
      <c r="I133" s="101" t="s">
        <v>530</v>
      </c>
      <c r="J133" s="102">
        <f>C133</f>
        <v>0</v>
      </c>
      <c r="K133" s="102">
        <f>C133</f>
        <v>0</v>
      </c>
    </row>
    <row r="134" spans="1:13" s="37" customFormat="1" ht="12.75" x14ac:dyDescent="0.2">
      <c r="A134" s="31"/>
      <c r="B134" s="32"/>
      <c r="C134" s="70">
        <f t="shared" si="15"/>
        <v>0</v>
      </c>
      <c r="D134" s="33"/>
      <c r="E134" s="33"/>
      <c r="F134" s="33"/>
      <c r="G134" s="33"/>
      <c r="H134" s="33"/>
      <c r="I134" s="77"/>
      <c r="J134" s="102">
        <f>C134</f>
        <v>0</v>
      </c>
      <c r="K134" s="102">
        <f>C134</f>
        <v>0</v>
      </c>
    </row>
    <row r="135" spans="1:13" s="96" customFormat="1" ht="30" x14ac:dyDescent="0.2">
      <c r="A135" s="22" t="s">
        <v>531</v>
      </c>
      <c r="B135" s="75" t="s">
        <v>532</v>
      </c>
      <c r="C135" s="16">
        <f t="shared" si="15"/>
        <v>0</v>
      </c>
      <c r="D135" s="78">
        <f>SUM(D136:D138)</f>
        <v>0</v>
      </c>
      <c r="E135" s="78">
        <f>SUM(E136:E138)</f>
        <v>0</v>
      </c>
      <c r="F135" s="78">
        <f>SUM(F136:F138)</f>
        <v>0</v>
      </c>
      <c r="G135" s="78">
        <f>SUM(G136:G138)</f>
        <v>0</v>
      </c>
      <c r="H135" s="78">
        <f>SUM(H136:H138)</f>
        <v>0</v>
      </c>
      <c r="I135" s="79"/>
      <c r="J135" s="80">
        <f>SUM(J136:J138)</f>
        <v>0</v>
      </c>
      <c r="K135" s="80">
        <f>SUM(K136:K138)</f>
        <v>0</v>
      </c>
    </row>
    <row r="136" spans="1:13" x14ac:dyDescent="0.2">
      <c r="A136" s="104"/>
      <c r="B136" s="105"/>
      <c r="C136" s="70">
        <f t="shared" si="15"/>
        <v>0</v>
      </c>
      <c r="D136" s="51"/>
      <c r="E136" s="51"/>
      <c r="F136" s="51"/>
      <c r="G136" s="51"/>
      <c r="H136" s="51"/>
      <c r="I136" s="72"/>
      <c r="J136" s="73"/>
      <c r="K136" s="73"/>
    </row>
    <row r="137" spans="1:13" x14ac:dyDescent="0.2">
      <c r="A137" s="104"/>
      <c r="B137" s="105"/>
      <c r="C137" s="70">
        <f t="shared" ref="C137:C145" si="22">E137+F137+G137+H137+D137</f>
        <v>0</v>
      </c>
      <c r="D137" s="51"/>
      <c r="E137" s="51"/>
      <c r="F137" s="51"/>
      <c r="G137" s="51"/>
      <c r="H137" s="51"/>
      <c r="I137" s="72"/>
      <c r="J137" s="73"/>
      <c r="K137" s="73"/>
      <c r="M137" s="11">
        <v>7</v>
      </c>
    </row>
    <row r="138" spans="1:13" x14ac:dyDescent="0.2">
      <c r="A138" s="104"/>
      <c r="B138" s="105"/>
      <c r="C138" s="70">
        <f t="shared" si="22"/>
        <v>0</v>
      </c>
      <c r="D138" s="51"/>
      <c r="E138" s="51"/>
      <c r="F138" s="51"/>
      <c r="G138" s="51"/>
      <c r="H138" s="51"/>
      <c r="I138" s="72"/>
      <c r="J138" s="73"/>
      <c r="K138" s="73"/>
    </row>
    <row r="139" spans="1:13" s="96" customFormat="1" x14ac:dyDescent="0.2">
      <c r="A139" s="74" t="s">
        <v>172</v>
      </c>
      <c r="B139" s="75" t="s">
        <v>758</v>
      </c>
      <c r="C139" s="16">
        <f t="shared" si="22"/>
        <v>420000</v>
      </c>
      <c r="D139" s="78">
        <f t="shared" ref="D139:J139" si="23">SUM(D140:D142)</f>
        <v>0</v>
      </c>
      <c r="E139" s="78">
        <f t="shared" si="23"/>
        <v>0</v>
      </c>
      <c r="F139" s="78">
        <f t="shared" si="23"/>
        <v>420000</v>
      </c>
      <c r="G139" s="78">
        <f t="shared" si="23"/>
        <v>0</v>
      </c>
      <c r="H139" s="78">
        <f t="shared" si="23"/>
        <v>0</v>
      </c>
      <c r="I139" s="79"/>
      <c r="J139" s="80">
        <f t="shared" si="23"/>
        <v>420000</v>
      </c>
      <c r="K139" s="80">
        <f>SUM(K140:K142)</f>
        <v>420000</v>
      </c>
    </row>
    <row r="140" spans="1:13" s="37" customFormat="1" ht="12.75" x14ac:dyDescent="0.2">
      <c r="A140" s="99" t="s">
        <v>529</v>
      </c>
      <c r="B140" s="32"/>
      <c r="C140" s="70">
        <f t="shared" si="22"/>
        <v>420000</v>
      </c>
      <c r="D140" s="33"/>
      <c r="E140" s="33"/>
      <c r="F140" s="33">
        <v>420000</v>
      </c>
      <c r="G140" s="33"/>
      <c r="H140" s="33"/>
      <c r="I140" s="77"/>
      <c r="J140" s="36">
        <f>C140</f>
        <v>420000</v>
      </c>
      <c r="K140" s="36">
        <f>C140</f>
        <v>420000</v>
      </c>
    </row>
    <row r="141" spans="1:13" s="37" customFormat="1" ht="12.75" x14ac:dyDescent="0.2">
      <c r="A141" s="31"/>
      <c r="B141" s="32"/>
      <c r="C141" s="70">
        <f t="shared" si="22"/>
        <v>0</v>
      </c>
      <c r="D141" s="33"/>
      <c r="E141" s="33"/>
      <c r="F141" s="33"/>
      <c r="G141" s="33"/>
      <c r="H141" s="33"/>
      <c r="I141" s="77"/>
      <c r="J141" s="36"/>
      <c r="K141" s="36"/>
    </row>
    <row r="142" spans="1:13" s="37" customFormat="1" ht="12.75" x14ac:dyDescent="0.2">
      <c r="A142" s="40"/>
      <c r="B142" s="32"/>
      <c r="C142" s="70">
        <f t="shared" si="22"/>
        <v>0</v>
      </c>
      <c r="D142" s="33"/>
      <c r="E142" s="33"/>
      <c r="F142" s="33"/>
      <c r="G142" s="33"/>
      <c r="H142" s="33"/>
      <c r="I142" s="77"/>
      <c r="J142" s="36"/>
      <c r="K142" s="36"/>
    </row>
    <row r="143" spans="1:13" ht="30" x14ac:dyDescent="0.2">
      <c r="A143" s="39" t="s">
        <v>124</v>
      </c>
      <c r="B143" s="29" t="s">
        <v>443</v>
      </c>
      <c r="C143" s="23">
        <f t="shared" si="22"/>
        <v>0</v>
      </c>
      <c r="D143" s="23">
        <f>SUM(D144:D145)</f>
        <v>0</v>
      </c>
      <c r="E143" s="23">
        <f>SUM(E144:E145)</f>
        <v>0</v>
      </c>
      <c r="F143" s="23">
        <f>SUM(F144:F145)</f>
        <v>0</v>
      </c>
      <c r="G143" s="23">
        <f>SUM(G144:G145)</f>
        <v>0</v>
      </c>
      <c r="H143" s="23">
        <f>SUM(H144:H145)</f>
        <v>0</v>
      </c>
      <c r="I143" s="30"/>
      <c r="J143" s="27">
        <f>SUM(J144:J145)</f>
        <v>0</v>
      </c>
      <c r="K143" s="27">
        <f>SUM(K144:K145)</f>
        <v>0</v>
      </c>
    </row>
    <row r="144" spans="1:13" s="37" customFormat="1" ht="12.75" x14ac:dyDescent="0.2">
      <c r="A144" s="40" t="s">
        <v>444</v>
      </c>
      <c r="B144" s="32"/>
      <c r="C144" s="33">
        <f t="shared" si="22"/>
        <v>0</v>
      </c>
      <c r="D144" s="33">
        <v>0</v>
      </c>
      <c r="E144" s="33"/>
      <c r="F144" s="33"/>
      <c r="G144" s="33"/>
      <c r="H144" s="34"/>
      <c r="I144" s="38"/>
      <c r="J144" s="36">
        <f>C144</f>
        <v>0</v>
      </c>
      <c r="K144" s="36">
        <f>C144</f>
        <v>0</v>
      </c>
    </row>
    <row r="145" spans="1:11" s="37" customFormat="1" ht="25.5" x14ac:dyDescent="0.2">
      <c r="A145" s="40" t="s">
        <v>445</v>
      </c>
      <c r="B145" s="32"/>
      <c r="C145" s="33">
        <f t="shared" si="22"/>
        <v>0</v>
      </c>
      <c r="D145" s="33"/>
      <c r="E145" s="33"/>
      <c r="F145" s="33"/>
      <c r="G145" s="33"/>
      <c r="H145" s="34"/>
      <c r="I145" s="38"/>
      <c r="J145" s="36">
        <f>C145</f>
        <v>0</v>
      </c>
      <c r="K145" s="36">
        <f>C145</f>
        <v>0</v>
      </c>
    </row>
    <row r="146" spans="1:11" s="96" customFormat="1" x14ac:dyDescent="0.2">
      <c r="A146" s="106" t="s">
        <v>533</v>
      </c>
      <c r="B146" s="75"/>
      <c r="C146" s="107">
        <f>E146+F146+G146+H146+D146</f>
        <v>1383400</v>
      </c>
      <c r="D146" s="78">
        <f t="shared" ref="D146:J146" si="24">SUM(D147:D149)</f>
        <v>1383400</v>
      </c>
      <c r="E146" s="78">
        <f t="shared" si="24"/>
        <v>0</v>
      </c>
      <c r="F146" s="78">
        <f t="shared" si="24"/>
        <v>0</v>
      </c>
      <c r="G146" s="78">
        <f t="shared" si="24"/>
        <v>0</v>
      </c>
      <c r="H146" s="78">
        <f t="shared" si="24"/>
        <v>0</v>
      </c>
      <c r="I146" s="79"/>
      <c r="J146" s="80">
        <f t="shared" si="24"/>
        <v>1383400</v>
      </c>
      <c r="K146" s="80">
        <f>SUM(K147:K149)</f>
        <v>1383400</v>
      </c>
    </row>
    <row r="147" spans="1:11" x14ac:dyDescent="0.2">
      <c r="A147" s="62" t="s">
        <v>534</v>
      </c>
      <c r="B147" s="50" t="s">
        <v>535</v>
      </c>
      <c r="C147" s="61">
        <f>E147+F147+G147+H147+D147</f>
        <v>0</v>
      </c>
      <c r="D147" s="51"/>
      <c r="E147" s="51"/>
      <c r="F147" s="51"/>
      <c r="G147" s="51"/>
      <c r="H147" s="51"/>
      <c r="I147" s="72"/>
      <c r="J147" s="73">
        <f>C147</f>
        <v>0</v>
      </c>
      <c r="K147" s="73">
        <f>C147</f>
        <v>0</v>
      </c>
    </row>
    <row r="148" spans="1:11" x14ac:dyDescent="0.2">
      <c r="A148" s="62" t="s">
        <v>536</v>
      </c>
      <c r="B148" s="50" t="s">
        <v>537</v>
      </c>
      <c r="C148" s="61">
        <f>E148+F148+G148+H148+D148</f>
        <v>1351400</v>
      </c>
      <c r="D148" s="51">
        <v>1351400</v>
      </c>
      <c r="E148" s="51"/>
      <c r="F148" s="51"/>
      <c r="G148" s="51"/>
      <c r="H148" s="51"/>
      <c r="I148" s="72"/>
      <c r="J148" s="73">
        <f>C148</f>
        <v>1351400</v>
      </c>
      <c r="K148" s="73">
        <f>C148</f>
        <v>1351400</v>
      </c>
    </row>
    <row r="149" spans="1:11" x14ac:dyDescent="0.2">
      <c r="A149" s="49" t="s">
        <v>538</v>
      </c>
      <c r="B149" s="50" t="s">
        <v>539</v>
      </c>
      <c r="C149" s="61">
        <f>E149+F149+G149+H149+D149</f>
        <v>32000</v>
      </c>
      <c r="D149" s="51">
        <v>32000</v>
      </c>
      <c r="E149" s="51"/>
      <c r="F149" s="51"/>
      <c r="G149" s="51"/>
      <c r="H149" s="51"/>
      <c r="I149" s="72"/>
      <c r="J149" s="73">
        <f>C149</f>
        <v>32000</v>
      </c>
      <c r="K149" s="73">
        <f>C149</f>
        <v>32000</v>
      </c>
    </row>
    <row r="150" spans="1:11" s="96" customFormat="1" ht="30" x14ac:dyDescent="0.2">
      <c r="A150" s="108" t="s">
        <v>175</v>
      </c>
      <c r="B150" s="75" t="s">
        <v>446</v>
      </c>
      <c r="C150" s="16">
        <f t="shared" ref="C150:C161" si="25">E150+F150+G150+H150+D150</f>
        <v>0</v>
      </c>
      <c r="D150" s="78">
        <f>SUM(D151:D156)</f>
        <v>0</v>
      </c>
      <c r="E150" s="78">
        <f>SUM(E151:E156)</f>
        <v>0</v>
      </c>
      <c r="F150" s="78">
        <f>SUM(F151:F156)</f>
        <v>0</v>
      </c>
      <c r="G150" s="78">
        <f>SUM(G151:G156)</f>
        <v>0</v>
      </c>
      <c r="H150" s="78">
        <f>SUM(H151:H156)</f>
        <v>0</v>
      </c>
      <c r="I150" s="79"/>
      <c r="J150" s="80">
        <f>SUM(J151:J156)</f>
        <v>0</v>
      </c>
      <c r="K150" s="80">
        <f>SUM(K151:K156)</f>
        <v>0</v>
      </c>
    </row>
    <row r="151" spans="1:11" s="37" customFormat="1" ht="12.75" x14ac:dyDescent="0.2">
      <c r="A151" s="31" t="s">
        <v>540</v>
      </c>
      <c r="B151" s="32"/>
      <c r="C151" s="70">
        <f t="shared" si="25"/>
        <v>0</v>
      </c>
      <c r="D151" s="33"/>
      <c r="E151" s="33"/>
      <c r="F151" s="33"/>
      <c r="G151" s="33"/>
      <c r="H151" s="33"/>
      <c r="I151" s="77"/>
      <c r="J151" s="36"/>
      <c r="K151" s="36"/>
    </row>
    <row r="152" spans="1:11" s="37" customFormat="1" ht="12.75" x14ac:dyDescent="0.2">
      <c r="A152" s="31"/>
      <c r="B152" s="32"/>
      <c r="C152" s="70">
        <f t="shared" si="25"/>
        <v>0</v>
      </c>
      <c r="D152" s="33"/>
      <c r="E152" s="33"/>
      <c r="F152" s="33"/>
      <c r="G152" s="33"/>
      <c r="H152" s="33"/>
      <c r="I152" s="77"/>
      <c r="J152" s="36"/>
      <c r="K152" s="36"/>
    </row>
    <row r="153" spans="1:11" s="37" customFormat="1" ht="12.75" x14ac:dyDescent="0.2">
      <c r="A153" s="40"/>
      <c r="B153" s="32"/>
      <c r="C153" s="70">
        <f t="shared" si="25"/>
        <v>0</v>
      </c>
      <c r="D153" s="33"/>
      <c r="E153" s="33"/>
      <c r="F153" s="33"/>
      <c r="G153" s="33"/>
      <c r="H153" s="33"/>
      <c r="I153" s="77"/>
      <c r="J153" s="36"/>
      <c r="K153" s="36"/>
    </row>
    <row r="154" spans="1:11" s="37" customFormat="1" ht="12.75" x14ac:dyDescent="0.2">
      <c r="A154" s="31"/>
      <c r="B154" s="32"/>
      <c r="C154" s="70">
        <f t="shared" si="25"/>
        <v>0</v>
      </c>
      <c r="D154" s="33"/>
      <c r="E154" s="33"/>
      <c r="F154" s="33"/>
      <c r="G154" s="33"/>
      <c r="H154" s="33"/>
      <c r="I154" s="77"/>
      <c r="J154" s="36"/>
      <c r="K154" s="36"/>
    </row>
    <row r="155" spans="1:11" s="37" customFormat="1" ht="12.75" x14ac:dyDescent="0.2">
      <c r="A155" s="31"/>
      <c r="B155" s="32"/>
      <c r="C155" s="70">
        <f t="shared" si="25"/>
        <v>0</v>
      </c>
      <c r="D155" s="33"/>
      <c r="E155" s="33"/>
      <c r="F155" s="33"/>
      <c r="G155" s="33"/>
      <c r="H155" s="33"/>
      <c r="I155" s="77"/>
      <c r="J155" s="36"/>
      <c r="K155" s="36"/>
    </row>
    <row r="156" spans="1:11" s="37" customFormat="1" ht="12.75" x14ac:dyDescent="0.2">
      <c r="A156" s="40"/>
      <c r="B156" s="32"/>
      <c r="C156" s="70">
        <f t="shared" si="25"/>
        <v>0</v>
      </c>
      <c r="D156" s="33"/>
      <c r="E156" s="33"/>
      <c r="F156" s="33"/>
      <c r="G156" s="33"/>
      <c r="H156" s="33"/>
      <c r="I156" s="77"/>
      <c r="J156" s="36"/>
      <c r="K156" s="36"/>
    </row>
    <row r="157" spans="1:11" ht="45" x14ac:dyDescent="0.2">
      <c r="A157" s="108" t="s">
        <v>178</v>
      </c>
      <c r="B157" s="109" t="s">
        <v>541</v>
      </c>
      <c r="C157" s="16">
        <f t="shared" si="25"/>
        <v>0</v>
      </c>
      <c r="D157" s="110">
        <f>SUM(D158:D161)</f>
        <v>0</v>
      </c>
      <c r="E157" s="110">
        <f>SUM(E158:E161)</f>
        <v>0</v>
      </c>
      <c r="F157" s="110">
        <f>SUM(F158:F161)</f>
        <v>0</v>
      </c>
      <c r="G157" s="110">
        <f>SUM(G158:G161)</f>
        <v>0</v>
      </c>
      <c r="H157" s="110">
        <f>SUM(H158:H161)</f>
        <v>0</v>
      </c>
      <c r="I157" s="111"/>
      <c r="J157" s="112">
        <f>SUM(J158:J161)</f>
        <v>0</v>
      </c>
      <c r="K157" s="112">
        <f>SUM(K158:K161)</f>
        <v>0</v>
      </c>
    </row>
    <row r="158" spans="1:11" s="37" customFormat="1" ht="12.75" x14ac:dyDescent="0.2">
      <c r="A158" s="48"/>
      <c r="B158" s="113"/>
      <c r="C158" s="70">
        <f t="shared" si="25"/>
        <v>0</v>
      </c>
      <c r="D158" s="33"/>
      <c r="E158" s="98"/>
      <c r="F158" s="98"/>
      <c r="G158" s="98"/>
      <c r="H158" s="98"/>
      <c r="I158" s="101"/>
      <c r="J158" s="102"/>
      <c r="K158" s="102"/>
    </row>
    <row r="159" spans="1:11" s="37" customFormat="1" ht="12.75" x14ac:dyDescent="0.2">
      <c r="A159" s="48"/>
      <c r="B159" s="113"/>
      <c r="C159" s="70">
        <f t="shared" si="25"/>
        <v>0</v>
      </c>
      <c r="D159" s="33"/>
      <c r="E159" s="98"/>
      <c r="F159" s="98"/>
      <c r="G159" s="98"/>
      <c r="H159" s="98"/>
      <c r="I159" s="101"/>
      <c r="J159" s="102"/>
      <c r="K159" s="102"/>
    </row>
    <row r="160" spans="1:11" s="37" customFormat="1" ht="12.75" x14ac:dyDescent="0.2">
      <c r="A160" s="48"/>
      <c r="B160" s="113"/>
      <c r="C160" s="70">
        <f t="shared" si="25"/>
        <v>0</v>
      </c>
      <c r="D160" s="33"/>
      <c r="E160" s="98"/>
      <c r="F160" s="98"/>
      <c r="G160" s="98"/>
      <c r="H160" s="98"/>
      <c r="I160" s="101"/>
      <c r="J160" s="102"/>
      <c r="K160" s="102"/>
    </row>
    <row r="161" spans="1:11" s="37" customFormat="1" ht="12.75" x14ac:dyDescent="0.2">
      <c r="A161" s="48"/>
      <c r="B161" s="113"/>
      <c r="C161" s="70">
        <f t="shared" si="25"/>
        <v>0</v>
      </c>
      <c r="D161" s="33"/>
      <c r="E161" s="98"/>
      <c r="F161" s="98"/>
      <c r="G161" s="98"/>
      <c r="H161" s="98"/>
      <c r="I161" s="101"/>
      <c r="J161" s="102"/>
      <c r="K161" s="102"/>
    </row>
    <row r="162" spans="1:11" ht="30" x14ac:dyDescent="0.2">
      <c r="A162" s="39" t="s">
        <v>261</v>
      </c>
      <c r="B162" s="29" t="s">
        <v>542</v>
      </c>
      <c r="C162" s="16">
        <f>E162+F162+G162+H162+D162</f>
        <v>5813826.3200000003</v>
      </c>
      <c r="D162" s="23"/>
      <c r="E162" s="23"/>
      <c r="F162" s="23"/>
      <c r="G162" s="23">
        <f>5000000+831685.07-17858.75</f>
        <v>5813826.3200000003</v>
      </c>
      <c r="H162" s="23"/>
      <c r="I162" s="69"/>
      <c r="J162" s="27">
        <f>C162+48700</f>
        <v>5862526.3200000003</v>
      </c>
      <c r="K162" s="27">
        <f>C162+62000</f>
        <v>5875826.3200000003</v>
      </c>
    </row>
    <row r="163" spans="1:11" ht="30" x14ac:dyDescent="0.2">
      <c r="A163" s="39" t="s">
        <v>182</v>
      </c>
      <c r="B163" s="29" t="s">
        <v>543</v>
      </c>
      <c r="C163" s="16">
        <f>E163+F163+G163+H163+D163</f>
        <v>0</v>
      </c>
      <c r="D163" s="23"/>
      <c r="E163" s="23"/>
      <c r="F163" s="23"/>
      <c r="G163" s="23"/>
      <c r="H163" s="23"/>
      <c r="I163" s="69"/>
      <c r="J163" s="27"/>
      <c r="K163" s="27"/>
    </row>
    <row r="164" spans="1:11" ht="30" x14ac:dyDescent="0.2">
      <c r="A164" s="39" t="s">
        <v>184</v>
      </c>
      <c r="B164" s="29" t="s">
        <v>544</v>
      </c>
      <c r="C164" s="16">
        <f t="shared" ref="C164:C183" si="26">E164+F164+G164+H164+D164</f>
        <v>0</v>
      </c>
      <c r="D164" s="23">
        <f>SUM(D165:D168)</f>
        <v>0</v>
      </c>
      <c r="E164" s="23">
        <f t="shared" ref="E164:J164" si="27">SUM(E165:E168)</f>
        <v>0</v>
      </c>
      <c r="F164" s="23">
        <f t="shared" si="27"/>
        <v>0</v>
      </c>
      <c r="G164" s="23">
        <f t="shared" si="27"/>
        <v>0</v>
      </c>
      <c r="H164" s="23">
        <f t="shared" si="27"/>
        <v>0</v>
      </c>
      <c r="I164" s="69"/>
      <c r="J164" s="27">
        <f t="shared" si="27"/>
        <v>0</v>
      </c>
      <c r="K164" s="27">
        <f>SUM(K165:K168)</f>
        <v>0</v>
      </c>
    </row>
    <row r="165" spans="1:11" s="37" customFormat="1" ht="12.75" x14ac:dyDescent="0.2">
      <c r="A165" s="40" t="s">
        <v>545</v>
      </c>
      <c r="B165" s="32"/>
      <c r="C165" s="70">
        <f t="shared" si="26"/>
        <v>0</v>
      </c>
      <c r="D165" s="33"/>
      <c r="E165" s="33"/>
      <c r="F165" s="33"/>
      <c r="G165" s="33"/>
      <c r="H165" s="33"/>
      <c r="I165" s="77"/>
      <c r="J165" s="36">
        <f>E165+F165+G165+H165</f>
        <v>0</v>
      </c>
      <c r="K165" s="36">
        <f>E165+F165+G165+H165</f>
        <v>0</v>
      </c>
    </row>
    <row r="166" spans="1:11" s="37" customFormat="1" ht="12.75" x14ac:dyDescent="0.2">
      <c r="A166" s="40"/>
      <c r="B166" s="32"/>
      <c r="C166" s="70">
        <f t="shared" si="26"/>
        <v>0</v>
      </c>
      <c r="D166" s="33"/>
      <c r="E166" s="33"/>
      <c r="F166" s="33"/>
      <c r="G166" s="33"/>
      <c r="H166" s="33"/>
      <c r="I166" s="77"/>
      <c r="J166" s="36"/>
      <c r="K166" s="36"/>
    </row>
    <row r="167" spans="1:11" s="37" customFormat="1" ht="12.75" x14ac:dyDescent="0.2">
      <c r="A167" s="40"/>
      <c r="B167" s="32"/>
      <c r="C167" s="70">
        <f t="shared" si="26"/>
        <v>0</v>
      </c>
      <c r="D167" s="33"/>
      <c r="E167" s="33"/>
      <c r="F167" s="33"/>
      <c r="G167" s="33"/>
      <c r="H167" s="33"/>
      <c r="I167" s="77"/>
      <c r="J167" s="36"/>
      <c r="K167" s="36"/>
    </row>
    <row r="168" spans="1:11" s="37" customFormat="1" ht="12.75" x14ac:dyDescent="0.2">
      <c r="A168" s="40"/>
      <c r="B168" s="32"/>
      <c r="C168" s="70">
        <f t="shared" si="26"/>
        <v>0</v>
      </c>
      <c r="D168" s="33"/>
      <c r="E168" s="33"/>
      <c r="F168" s="33"/>
      <c r="G168" s="33"/>
      <c r="H168" s="33"/>
      <c r="I168" s="77"/>
      <c r="J168" s="36"/>
      <c r="K168" s="36"/>
    </row>
    <row r="169" spans="1:11" ht="30" x14ac:dyDescent="0.25">
      <c r="A169" s="114" t="s">
        <v>186</v>
      </c>
      <c r="B169" s="29" t="s">
        <v>546</v>
      </c>
      <c r="C169" s="16">
        <f t="shared" si="26"/>
        <v>0</v>
      </c>
      <c r="D169" s="23">
        <f>SUM(D170:D175)</f>
        <v>0</v>
      </c>
      <c r="E169" s="23">
        <f>SUM(E170:E175)</f>
        <v>0</v>
      </c>
      <c r="F169" s="23">
        <f>SUM(F170:F175)</f>
        <v>0</v>
      </c>
      <c r="G169" s="23">
        <f>SUM(G170:G175)</f>
        <v>0</v>
      </c>
      <c r="H169" s="23">
        <f>SUM(H170:H175)</f>
        <v>0</v>
      </c>
      <c r="I169" s="69"/>
      <c r="J169" s="27">
        <f>SUM(J170:J175)</f>
        <v>0</v>
      </c>
      <c r="K169" s="27">
        <f>SUM(K170:K175)</f>
        <v>0</v>
      </c>
    </row>
    <row r="170" spans="1:11" s="37" customFormat="1" ht="12.75" x14ac:dyDescent="0.2">
      <c r="A170" s="40" t="s">
        <v>547</v>
      </c>
      <c r="B170" s="32"/>
      <c r="C170" s="70">
        <f t="shared" si="26"/>
        <v>0</v>
      </c>
      <c r="D170" s="33"/>
      <c r="E170" s="33">
        <v>0</v>
      </c>
      <c r="F170" s="33"/>
      <c r="G170" s="33"/>
      <c r="H170" s="33"/>
      <c r="I170" s="77"/>
      <c r="J170" s="36"/>
      <c r="K170" s="36"/>
    </row>
    <row r="171" spans="1:11" s="37" customFormat="1" ht="12.75" x14ac:dyDescent="0.2">
      <c r="A171" s="40"/>
      <c r="B171" s="32"/>
      <c r="C171" s="70">
        <f t="shared" si="26"/>
        <v>0</v>
      </c>
      <c r="D171" s="33"/>
      <c r="E171" s="33"/>
      <c r="F171" s="33"/>
      <c r="G171" s="33"/>
      <c r="H171" s="33"/>
      <c r="I171" s="77"/>
      <c r="J171" s="36"/>
      <c r="K171" s="36"/>
    </row>
    <row r="172" spans="1:11" s="37" customFormat="1" ht="12.75" x14ac:dyDescent="0.2">
      <c r="A172" s="40"/>
      <c r="B172" s="32"/>
      <c r="C172" s="70">
        <f t="shared" si="26"/>
        <v>0</v>
      </c>
      <c r="D172" s="33"/>
      <c r="E172" s="33"/>
      <c r="F172" s="33"/>
      <c r="G172" s="33"/>
      <c r="H172" s="33"/>
      <c r="I172" s="77"/>
      <c r="J172" s="36"/>
      <c r="K172" s="36"/>
    </row>
    <row r="173" spans="1:11" s="37" customFormat="1" ht="12.75" x14ac:dyDescent="0.2">
      <c r="A173" s="40"/>
      <c r="B173" s="32"/>
      <c r="C173" s="70">
        <f t="shared" si="26"/>
        <v>0</v>
      </c>
      <c r="D173" s="33"/>
      <c r="E173" s="33"/>
      <c r="F173" s="33"/>
      <c r="G173" s="33"/>
      <c r="H173" s="33"/>
      <c r="I173" s="77"/>
      <c r="J173" s="36"/>
      <c r="K173" s="36"/>
    </row>
    <row r="174" spans="1:11" s="37" customFormat="1" ht="12.75" x14ac:dyDescent="0.2">
      <c r="A174" s="40"/>
      <c r="B174" s="32"/>
      <c r="C174" s="70">
        <f t="shared" si="26"/>
        <v>0</v>
      </c>
      <c r="D174" s="33"/>
      <c r="E174" s="33"/>
      <c r="F174" s="33"/>
      <c r="G174" s="33"/>
      <c r="H174" s="33"/>
      <c r="I174" s="77"/>
      <c r="J174" s="36"/>
      <c r="K174" s="36"/>
    </row>
    <row r="175" spans="1:11" s="37" customFormat="1" ht="12.75" x14ac:dyDescent="0.2">
      <c r="A175" s="40"/>
      <c r="B175" s="32"/>
      <c r="C175" s="70">
        <f t="shared" si="26"/>
        <v>0</v>
      </c>
      <c r="D175" s="33"/>
      <c r="E175" s="33"/>
      <c r="F175" s="33"/>
      <c r="G175" s="33"/>
      <c r="H175" s="33"/>
      <c r="I175" s="77"/>
      <c r="J175" s="36"/>
      <c r="K175" s="36"/>
    </row>
    <row r="176" spans="1:11" ht="30" x14ac:dyDescent="0.25">
      <c r="A176" s="114" t="s">
        <v>454</v>
      </c>
      <c r="B176" s="29" t="s">
        <v>455</v>
      </c>
      <c r="C176" s="16">
        <f>E176+F176+G176+H176+D176</f>
        <v>151478.62</v>
      </c>
      <c r="D176" s="23">
        <f>SUM(D177:D183)</f>
        <v>151478.62</v>
      </c>
      <c r="E176" s="23">
        <f>SUM(E177:E183)</f>
        <v>0</v>
      </c>
      <c r="F176" s="23">
        <f>SUM(F177:F183)</f>
        <v>0</v>
      </c>
      <c r="G176" s="23">
        <f>SUM(G177:G183)</f>
        <v>0</v>
      </c>
      <c r="H176" s="23">
        <f>SUM(H177:H183)</f>
        <v>0</v>
      </c>
      <c r="I176" s="69"/>
      <c r="J176" s="27">
        <f>SUM(J177:J183)</f>
        <v>0</v>
      </c>
      <c r="K176" s="27">
        <f>SUM(K177:K183)</f>
        <v>0</v>
      </c>
    </row>
    <row r="177" spans="1:11" x14ac:dyDescent="0.2">
      <c r="A177" s="49" t="s">
        <v>548</v>
      </c>
      <c r="B177" s="50"/>
      <c r="C177" s="115">
        <f t="shared" si="26"/>
        <v>151478.62</v>
      </c>
      <c r="D177" s="51">
        <v>151478.62</v>
      </c>
      <c r="E177" s="51"/>
      <c r="F177" s="51">
        <v>0</v>
      </c>
      <c r="G177" s="51"/>
      <c r="H177" s="51"/>
      <c r="I177" s="72"/>
      <c r="J177" s="73">
        <v>0</v>
      </c>
      <c r="K177" s="73">
        <v>0</v>
      </c>
    </row>
    <row r="178" spans="1:11" x14ac:dyDescent="0.2">
      <c r="A178" s="49" t="s">
        <v>549</v>
      </c>
      <c r="B178" s="50"/>
      <c r="C178" s="115">
        <f t="shared" si="26"/>
        <v>0</v>
      </c>
      <c r="D178" s="51"/>
      <c r="E178" s="51"/>
      <c r="F178" s="51"/>
      <c r="G178" s="51"/>
      <c r="H178" s="51"/>
      <c r="I178" s="72"/>
      <c r="J178" s="73">
        <f>C178</f>
        <v>0</v>
      </c>
      <c r="K178" s="73">
        <f>C178</f>
        <v>0</v>
      </c>
    </row>
    <row r="179" spans="1:11" x14ac:dyDescent="0.2">
      <c r="A179" s="49"/>
      <c r="B179" s="50"/>
      <c r="C179" s="115">
        <f t="shared" si="26"/>
        <v>0</v>
      </c>
      <c r="D179" s="51"/>
      <c r="E179" s="51"/>
      <c r="F179" s="51"/>
      <c r="G179" s="51"/>
      <c r="H179" s="51"/>
      <c r="I179" s="72"/>
      <c r="J179" s="73"/>
      <c r="K179" s="73"/>
    </row>
    <row r="180" spans="1:11" x14ac:dyDescent="0.2">
      <c r="A180" s="49"/>
      <c r="B180" s="50"/>
      <c r="C180" s="115">
        <f t="shared" si="26"/>
        <v>0</v>
      </c>
      <c r="D180" s="51"/>
      <c r="E180" s="51"/>
      <c r="F180" s="51"/>
      <c r="G180" s="51"/>
      <c r="H180" s="51"/>
      <c r="I180" s="72"/>
      <c r="J180" s="73"/>
      <c r="K180" s="73"/>
    </row>
    <row r="181" spans="1:11" x14ac:dyDescent="0.2">
      <c r="A181" s="49"/>
      <c r="B181" s="50"/>
      <c r="C181" s="115">
        <f t="shared" si="26"/>
        <v>0</v>
      </c>
      <c r="D181" s="51"/>
      <c r="E181" s="51"/>
      <c r="F181" s="51"/>
      <c r="G181" s="51"/>
      <c r="H181" s="51"/>
      <c r="I181" s="72"/>
      <c r="J181" s="73"/>
      <c r="K181" s="73"/>
    </row>
    <row r="182" spans="1:11" x14ac:dyDescent="0.2">
      <c r="A182" s="49"/>
      <c r="B182" s="50"/>
      <c r="C182" s="115">
        <f t="shared" si="26"/>
        <v>0</v>
      </c>
      <c r="D182" s="51"/>
      <c r="E182" s="51"/>
      <c r="F182" s="51"/>
      <c r="G182" s="51"/>
      <c r="H182" s="51"/>
      <c r="I182" s="72"/>
      <c r="J182" s="73"/>
      <c r="K182" s="73"/>
    </row>
    <row r="183" spans="1:11" ht="15.75" thickBot="1" x14ac:dyDescent="0.25">
      <c r="A183" s="49"/>
      <c r="B183" s="116"/>
      <c r="C183" s="117">
        <f t="shared" si="26"/>
        <v>0</v>
      </c>
      <c r="D183" s="118"/>
      <c r="E183" s="118"/>
      <c r="F183" s="118"/>
      <c r="G183" s="118"/>
      <c r="H183" s="118"/>
      <c r="I183" s="72"/>
      <c r="J183" s="119"/>
      <c r="K183" s="73"/>
    </row>
    <row r="184" spans="1:11" s="13" customFormat="1" ht="18" customHeight="1" thickBot="1" x14ac:dyDescent="0.25">
      <c r="A184" s="462" t="s">
        <v>467</v>
      </c>
      <c r="B184" s="463"/>
      <c r="C184" s="331">
        <f>SUM(C185:C190)</f>
        <v>0</v>
      </c>
      <c r="D184" s="331">
        <f t="shared" ref="D184:K184" si="28">SUM(D185:D190)</f>
        <v>0</v>
      </c>
      <c r="E184" s="331">
        <f t="shared" si="28"/>
        <v>0</v>
      </c>
      <c r="F184" s="331">
        <f t="shared" si="28"/>
        <v>0</v>
      </c>
      <c r="G184" s="331">
        <f t="shared" si="28"/>
        <v>0</v>
      </c>
      <c r="H184" s="331">
        <f t="shared" si="28"/>
        <v>0</v>
      </c>
      <c r="I184" s="332"/>
      <c r="J184" s="333">
        <f t="shared" si="28"/>
        <v>0</v>
      </c>
      <c r="K184" s="334">
        <f t="shared" si="28"/>
        <v>0</v>
      </c>
    </row>
    <row r="185" spans="1:11" s="13" customFormat="1" x14ac:dyDescent="0.2">
      <c r="A185" s="335"/>
      <c r="B185" s="336" t="s">
        <v>550</v>
      </c>
      <c r="C185" s="337">
        <f t="shared" ref="C185:C190" si="29">E185+F185+G185+H185+D185</f>
        <v>0</v>
      </c>
      <c r="D185" s="337"/>
      <c r="E185" s="337"/>
      <c r="F185" s="338"/>
      <c r="G185" s="338"/>
      <c r="H185" s="339"/>
      <c r="I185" s="340"/>
      <c r="J185" s="341"/>
      <c r="K185" s="342"/>
    </row>
    <row r="186" spans="1:11" s="13" customFormat="1" x14ac:dyDescent="0.2">
      <c r="A186" s="343"/>
      <c r="B186" s="344" t="s">
        <v>551</v>
      </c>
      <c r="C186" s="52">
        <f t="shared" si="29"/>
        <v>0</v>
      </c>
      <c r="D186" s="52"/>
      <c r="E186" s="52"/>
      <c r="F186" s="345"/>
      <c r="G186" s="345"/>
      <c r="H186" s="346"/>
      <c r="I186" s="347"/>
      <c r="J186" s="348"/>
      <c r="K186" s="349"/>
    </row>
    <row r="187" spans="1:11" x14ac:dyDescent="0.2">
      <c r="A187" s="350"/>
      <c r="B187" s="351" t="s">
        <v>552</v>
      </c>
      <c r="C187" s="52">
        <f t="shared" si="29"/>
        <v>0</v>
      </c>
      <c r="D187" s="52"/>
      <c r="E187" s="52">
        <v>0</v>
      </c>
      <c r="F187" s="52"/>
      <c r="G187" s="52"/>
      <c r="H187" s="345"/>
      <c r="I187" s="352"/>
      <c r="J187" s="353"/>
      <c r="K187" s="354"/>
    </row>
    <row r="188" spans="1:11" x14ac:dyDescent="0.2">
      <c r="A188" s="62"/>
      <c r="B188" s="50" t="s">
        <v>553</v>
      </c>
      <c r="C188" s="51">
        <f t="shared" si="29"/>
        <v>0</v>
      </c>
      <c r="D188" s="51"/>
      <c r="E188" s="51"/>
      <c r="F188" s="51"/>
      <c r="G188" s="51"/>
      <c r="H188" s="71"/>
      <c r="I188" s="120"/>
      <c r="J188" s="121"/>
      <c r="K188" s="73"/>
    </row>
    <row r="189" spans="1:11" x14ac:dyDescent="0.2">
      <c r="A189" s="62"/>
      <c r="B189" s="50" t="s">
        <v>554</v>
      </c>
      <c r="C189" s="51">
        <f t="shared" si="29"/>
        <v>0</v>
      </c>
      <c r="D189" s="51"/>
      <c r="E189" s="51"/>
      <c r="F189" s="51"/>
      <c r="G189" s="51"/>
      <c r="H189" s="71"/>
      <c r="I189" s="120"/>
      <c r="J189" s="121"/>
      <c r="K189" s="73"/>
    </row>
    <row r="190" spans="1:11" ht="15.75" thickBot="1" x14ac:dyDescent="0.25">
      <c r="A190" s="62"/>
      <c r="B190" s="50" t="s">
        <v>555</v>
      </c>
      <c r="C190" s="51">
        <f t="shared" si="29"/>
        <v>0</v>
      </c>
      <c r="D190" s="51"/>
      <c r="E190" s="51"/>
      <c r="F190" s="51"/>
      <c r="G190" s="51"/>
      <c r="H190" s="71"/>
      <c r="I190" s="120"/>
      <c r="J190" s="122"/>
      <c r="K190" s="123"/>
    </row>
    <row r="191" spans="1:11" ht="15.75" thickBot="1" x14ac:dyDescent="0.25">
      <c r="A191" s="124" t="s">
        <v>556</v>
      </c>
      <c r="B191" s="125"/>
      <c r="C191" s="126">
        <f>C176+C169+C164+C163+C162+C157+C150+C149+C148+C147+C139+C123+C135+C131+C117+C109+C104+C84+C79+C75+C74+C73+C184+C143+C80</f>
        <v>16660900</v>
      </c>
      <c r="D191" s="126">
        <f t="shared" ref="D191:I191" si="30">D176+D169+D164+D163+D162+D157+D150+D149+D148+D147+D139+D123+D135+D131+D117+D109+D104+D84+D79+D75+D74+D73+D184+D143</f>
        <v>6359022.1400000006</v>
      </c>
      <c r="E191" s="126">
        <f>E176+E169+E164+E163+E162+E157+E150+E149+E148+E147+E139+E123+E135+E131+E117+E109+E104+E84+E79+E75+E74+E73+E184+E143</f>
        <v>1183851.54</v>
      </c>
      <c r="F191" s="126">
        <f t="shared" si="30"/>
        <v>420000</v>
      </c>
      <c r="G191" s="126">
        <f t="shared" si="30"/>
        <v>5813826.3200000003</v>
      </c>
      <c r="H191" s="126">
        <f>H176+H169+H164+H163+H162+H157+H150+H149+H148+H147+H139+H123+H135+H131+H117+H109+H104+H84+H79+H75+H74+H73+H184+H143+H80</f>
        <v>2884200</v>
      </c>
      <c r="I191" s="127">
        <f t="shared" si="30"/>
        <v>0</v>
      </c>
      <c r="J191" s="128">
        <f>J176+J169+J164+J163+J162+J157+J150+J149+J148+J147+J139+J123+J135+J131+J117+J109+J104+J84+J79+J75+J74+J73+J184+J143+J80</f>
        <v>16983900</v>
      </c>
      <c r="K191" s="128">
        <f>K176+K169+K164+K163+K162+K157+K150+K149+K148+K147+K139+K123+K135+K131+K117+K109+K104+K84+K79+K75+K74+K73+K184+K143+K80</f>
        <v>17094500</v>
      </c>
    </row>
    <row r="192" spans="1:11" s="13" customFormat="1" ht="15.75" thickBot="1" x14ac:dyDescent="0.25">
      <c r="A192" s="464" t="s">
        <v>557</v>
      </c>
      <c r="B192" s="465"/>
      <c r="C192" s="465"/>
      <c r="D192" s="465"/>
      <c r="E192" s="465"/>
      <c r="F192" s="465"/>
      <c r="G192" s="465"/>
      <c r="H192" s="465"/>
      <c r="I192" s="465"/>
      <c r="J192" s="465"/>
      <c r="K192" s="465"/>
    </row>
    <row r="193" spans="1:11" s="13" customFormat="1" x14ac:dyDescent="0.2">
      <c r="A193" s="129" t="s">
        <v>558</v>
      </c>
      <c r="B193" s="130">
        <v>120</v>
      </c>
      <c r="C193" s="131">
        <f>C198+C203+C208+C213+C218+C223+C228+C233+C238+C243+C253+C258+C263+C268+C273+C278+C283+C288</f>
        <v>289.51</v>
      </c>
      <c r="D193" s="131">
        <f t="shared" ref="D193:K193" si="31">D198+D203+D208+D213+D218+D223+D228+D233+D238+D243+D253+D258+D263+D268+D273+D278+D283+D288</f>
        <v>0</v>
      </c>
      <c r="E193" s="131">
        <f t="shared" si="31"/>
        <v>289.51</v>
      </c>
      <c r="F193" s="131">
        <f t="shared" si="31"/>
        <v>0</v>
      </c>
      <c r="G193" s="131">
        <f t="shared" si="31"/>
        <v>0</v>
      </c>
      <c r="H193" s="131">
        <f t="shared" si="31"/>
        <v>0</v>
      </c>
      <c r="I193" s="132">
        <f t="shared" si="31"/>
        <v>0</v>
      </c>
      <c r="J193" s="133">
        <f t="shared" si="31"/>
        <v>0</v>
      </c>
      <c r="K193" s="134">
        <f t="shared" si="31"/>
        <v>0</v>
      </c>
    </row>
    <row r="194" spans="1:11" s="141" customFormat="1" x14ac:dyDescent="0.2">
      <c r="A194" s="135" t="s">
        <v>559</v>
      </c>
      <c r="B194" s="136">
        <v>130</v>
      </c>
      <c r="C194" s="137">
        <f>C199+C204+C209+C214+C219+C224+C229+C234+C239+C244+C254+C259+C264+C269+C274+C279+C284+C289</f>
        <v>4048158.75</v>
      </c>
      <c r="D194" s="137">
        <f t="shared" ref="D194:K196" si="32">D199+D204+D209+D214+D219+D224+D229+D234+D239+D244+D254+D259+D264+D269+D274+D279+D284+D289</f>
        <v>0</v>
      </c>
      <c r="E194" s="137">
        <f t="shared" si="32"/>
        <v>258.75</v>
      </c>
      <c r="F194" s="137">
        <f t="shared" si="32"/>
        <v>0</v>
      </c>
      <c r="G194" s="137">
        <f t="shared" si="32"/>
        <v>4047900</v>
      </c>
      <c r="H194" s="137">
        <f t="shared" si="32"/>
        <v>0</v>
      </c>
      <c r="I194" s="138">
        <f t="shared" si="32"/>
        <v>0</v>
      </c>
      <c r="J194" s="139">
        <f t="shared" si="32"/>
        <v>4047900</v>
      </c>
      <c r="K194" s="140">
        <f t="shared" si="32"/>
        <v>4047900</v>
      </c>
    </row>
    <row r="195" spans="1:11" s="141" customFormat="1" x14ac:dyDescent="0.2">
      <c r="A195" s="135" t="s">
        <v>560</v>
      </c>
      <c r="B195" s="136">
        <v>130</v>
      </c>
      <c r="C195" s="137">
        <f>C200+C205+C210+C215+C220+C225+C230+C235+C240+C245+C255+C260+C265+C270+C275+C280+C285+C290</f>
        <v>906000</v>
      </c>
      <c r="D195" s="137">
        <f t="shared" si="32"/>
        <v>757000</v>
      </c>
      <c r="E195" s="137">
        <f t="shared" si="32"/>
        <v>149000</v>
      </c>
      <c r="F195" s="137">
        <f t="shared" si="32"/>
        <v>0</v>
      </c>
      <c r="G195" s="137">
        <f t="shared" si="32"/>
        <v>0</v>
      </c>
      <c r="H195" s="137">
        <f t="shared" si="32"/>
        <v>0</v>
      </c>
      <c r="I195" s="138">
        <f t="shared" si="32"/>
        <v>0</v>
      </c>
      <c r="J195" s="139">
        <f t="shared" si="32"/>
        <v>906000</v>
      </c>
      <c r="K195" s="140">
        <f t="shared" si="32"/>
        <v>906000</v>
      </c>
    </row>
    <row r="196" spans="1:11" s="141" customFormat="1" ht="15.75" thickBot="1" x14ac:dyDescent="0.25">
      <c r="A196" s="142" t="s">
        <v>561</v>
      </c>
      <c r="B196" s="143">
        <v>150</v>
      </c>
      <c r="C196" s="144">
        <f>C201+C206+C211+C216+C221+C226+C231+C236+C241+C246+C256+C261+C266+C271+C276+C281+C286+C291+C251</f>
        <v>150000</v>
      </c>
      <c r="D196" s="144">
        <f t="shared" si="32"/>
        <v>0</v>
      </c>
      <c r="E196" s="144">
        <f t="shared" si="32"/>
        <v>140000</v>
      </c>
      <c r="F196" s="144">
        <f t="shared" si="32"/>
        <v>0</v>
      </c>
      <c r="G196" s="144">
        <f t="shared" si="32"/>
        <v>0</v>
      </c>
      <c r="H196" s="144">
        <f t="shared" si="32"/>
        <v>0</v>
      </c>
      <c r="I196" s="145">
        <f t="shared" si="32"/>
        <v>0</v>
      </c>
      <c r="J196" s="146">
        <f t="shared" si="32"/>
        <v>150000</v>
      </c>
      <c r="K196" s="147">
        <f t="shared" si="32"/>
        <v>150000</v>
      </c>
    </row>
    <row r="197" spans="1:11" x14ac:dyDescent="0.2">
      <c r="A197" s="148" t="s">
        <v>562</v>
      </c>
      <c r="B197" s="149">
        <v>211</v>
      </c>
      <c r="C197" s="150">
        <f t="shared" ref="C197:C262" si="33">D197+E197+F197+G197+H197</f>
        <v>550000</v>
      </c>
      <c r="D197" s="150">
        <f>SUM(D198:D201)</f>
        <v>550000</v>
      </c>
      <c r="E197" s="150">
        <f>SUM(E198:E201)</f>
        <v>0</v>
      </c>
      <c r="F197" s="150">
        <f>SUM(F198:F201)</f>
        <v>0</v>
      </c>
      <c r="G197" s="150">
        <f>SUM(G198:G201)</f>
        <v>0</v>
      </c>
      <c r="H197" s="150">
        <f>SUM(H198:H201)</f>
        <v>0</v>
      </c>
      <c r="I197" s="151"/>
      <c r="J197" s="152">
        <f>SUM(J198:J201)</f>
        <v>550000</v>
      </c>
      <c r="K197" s="152">
        <f>SUM(K198:K201)</f>
        <v>550000</v>
      </c>
    </row>
    <row r="198" spans="1:11" s="37" customFormat="1" ht="12.75" x14ac:dyDescent="0.2">
      <c r="A198" s="153" t="s">
        <v>558</v>
      </c>
      <c r="B198" s="154"/>
      <c r="C198" s="155">
        <f t="shared" si="33"/>
        <v>0</v>
      </c>
      <c r="D198" s="155"/>
      <c r="E198" s="155"/>
      <c r="F198" s="155"/>
      <c r="G198" s="155"/>
      <c r="H198" s="155"/>
      <c r="I198" s="156"/>
      <c r="J198" s="157">
        <f>C198</f>
        <v>0</v>
      </c>
      <c r="K198" s="157">
        <f>C198</f>
        <v>0</v>
      </c>
    </row>
    <row r="199" spans="1:11" s="37" customFormat="1" ht="12.75" x14ac:dyDescent="0.2">
      <c r="A199" s="153" t="s">
        <v>559</v>
      </c>
      <c r="B199" s="154"/>
      <c r="C199" s="155">
        <f t="shared" si="33"/>
        <v>0</v>
      </c>
      <c r="D199" s="155"/>
      <c r="E199" s="155"/>
      <c r="F199" s="155"/>
      <c r="G199" s="155"/>
      <c r="H199" s="155"/>
      <c r="I199" s="156"/>
      <c r="J199" s="157">
        <f>C199</f>
        <v>0</v>
      </c>
      <c r="K199" s="157">
        <f>C199</f>
        <v>0</v>
      </c>
    </row>
    <row r="200" spans="1:11" s="37" customFormat="1" ht="12.75" x14ac:dyDescent="0.2">
      <c r="A200" s="153" t="s">
        <v>560</v>
      </c>
      <c r="B200" s="154"/>
      <c r="C200" s="155">
        <f t="shared" si="33"/>
        <v>550000</v>
      </c>
      <c r="D200" s="155">
        <v>550000</v>
      </c>
      <c r="E200" s="155"/>
      <c r="F200" s="155"/>
      <c r="G200" s="155"/>
      <c r="H200" s="155"/>
      <c r="I200" s="156"/>
      <c r="J200" s="157">
        <f>C200</f>
        <v>550000</v>
      </c>
      <c r="K200" s="157">
        <f>C200</f>
        <v>550000</v>
      </c>
    </row>
    <row r="201" spans="1:11" s="37" customFormat="1" ht="12.75" x14ac:dyDescent="0.2">
      <c r="A201" s="153" t="s">
        <v>561</v>
      </c>
      <c r="B201" s="154"/>
      <c r="C201" s="155">
        <f t="shared" si="33"/>
        <v>0</v>
      </c>
      <c r="D201" s="155"/>
      <c r="E201" s="155"/>
      <c r="F201" s="155"/>
      <c r="G201" s="155"/>
      <c r="H201" s="155"/>
      <c r="I201" s="156"/>
      <c r="J201" s="157">
        <f>C201</f>
        <v>0</v>
      </c>
      <c r="K201" s="157">
        <f>C201</f>
        <v>0</v>
      </c>
    </row>
    <row r="202" spans="1:11" x14ac:dyDescent="0.2">
      <c r="A202" s="158" t="s">
        <v>128</v>
      </c>
      <c r="B202" s="159">
        <v>212</v>
      </c>
      <c r="C202" s="160">
        <f t="shared" si="33"/>
        <v>0</v>
      </c>
      <c r="D202" s="160">
        <f>SUM(D203:D206)</f>
        <v>0</v>
      </c>
      <c r="E202" s="160">
        <f>SUM(E203:E206)</f>
        <v>0</v>
      </c>
      <c r="F202" s="160">
        <f>SUM(F203:F206)</f>
        <v>0</v>
      </c>
      <c r="G202" s="160">
        <f>SUM(G203:G206)</f>
        <v>0</v>
      </c>
      <c r="H202" s="160">
        <f>SUM(H203:H206)</f>
        <v>0</v>
      </c>
      <c r="I202" s="161"/>
      <c r="J202" s="162">
        <f>SUM(J203:J206)</f>
        <v>0</v>
      </c>
      <c r="K202" s="162">
        <f>SUM(K203:K206)</f>
        <v>0</v>
      </c>
    </row>
    <row r="203" spans="1:11" s="37" customFormat="1" ht="12.75" x14ac:dyDescent="0.2">
      <c r="A203" s="153" t="s">
        <v>558</v>
      </c>
      <c r="B203" s="154"/>
      <c r="C203" s="155">
        <f t="shared" si="33"/>
        <v>0</v>
      </c>
      <c r="D203" s="155"/>
      <c r="E203" s="155"/>
      <c r="F203" s="155"/>
      <c r="G203" s="155"/>
      <c r="H203" s="155"/>
      <c r="I203" s="156"/>
      <c r="J203" s="157">
        <f>C203</f>
        <v>0</v>
      </c>
      <c r="K203" s="157">
        <f>C203</f>
        <v>0</v>
      </c>
    </row>
    <row r="204" spans="1:11" s="37" customFormat="1" ht="12.75" x14ac:dyDescent="0.2">
      <c r="A204" s="153" t="s">
        <v>559</v>
      </c>
      <c r="B204" s="154"/>
      <c r="C204" s="155">
        <f t="shared" si="33"/>
        <v>0</v>
      </c>
      <c r="D204" s="155"/>
      <c r="E204" s="155"/>
      <c r="F204" s="155"/>
      <c r="G204" s="155"/>
      <c r="H204" s="155"/>
      <c r="I204" s="156"/>
      <c r="J204" s="157">
        <f>C204</f>
        <v>0</v>
      </c>
      <c r="K204" s="157">
        <f>C204</f>
        <v>0</v>
      </c>
    </row>
    <row r="205" spans="1:11" s="37" customFormat="1" ht="12.75" x14ac:dyDescent="0.2">
      <c r="A205" s="153" t="s">
        <v>560</v>
      </c>
      <c r="B205" s="154"/>
      <c r="C205" s="155">
        <f t="shared" si="33"/>
        <v>0</v>
      </c>
      <c r="D205" s="155"/>
      <c r="E205" s="155"/>
      <c r="F205" s="155"/>
      <c r="G205" s="155"/>
      <c r="H205" s="155"/>
      <c r="I205" s="156"/>
      <c r="J205" s="157">
        <f>C205</f>
        <v>0</v>
      </c>
      <c r="K205" s="157">
        <f>C205</f>
        <v>0</v>
      </c>
    </row>
    <row r="206" spans="1:11" s="37" customFormat="1" ht="12.75" x14ac:dyDescent="0.2">
      <c r="A206" s="153" t="s">
        <v>561</v>
      </c>
      <c r="B206" s="154"/>
      <c r="C206" s="155">
        <f t="shared" si="33"/>
        <v>0</v>
      </c>
      <c r="D206" s="155"/>
      <c r="E206" s="155"/>
      <c r="F206" s="155"/>
      <c r="G206" s="155"/>
      <c r="H206" s="155"/>
      <c r="I206" s="156"/>
      <c r="J206" s="157">
        <f>C206</f>
        <v>0</v>
      </c>
      <c r="K206" s="157">
        <f>C206</f>
        <v>0</v>
      </c>
    </row>
    <row r="207" spans="1:11" x14ac:dyDescent="0.2">
      <c r="A207" s="158" t="s">
        <v>417</v>
      </c>
      <c r="B207" s="159">
        <v>213</v>
      </c>
      <c r="C207" s="160">
        <f t="shared" si="33"/>
        <v>167000</v>
      </c>
      <c r="D207" s="160">
        <f>SUM(D208:D211)</f>
        <v>167000</v>
      </c>
      <c r="E207" s="160">
        <f>SUM(E208:E211)</f>
        <v>0</v>
      </c>
      <c r="F207" s="160">
        <f>SUM(F208:F211)</f>
        <v>0</v>
      </c>
      <c r="G207" s="160">
        <f>SUM(G208:G211)</f>
        <v>0</v>
      </c>
      <c r="H207" s="160">
        <f>SUM(H208:H211)</f>
        <v>0</v>
      </c>
      <c r="I207" s="161"/>
      <c r="J207" s="162">
        <f>SUM(J208:J211)</f>
        <v>167000</v>
      </c>
      <c r="K207" s="162">
        <f>SUM(K208:K211)</f>
        <v>167000</v>
      </c>
    </row>
    <row r="208" spans="1:11" s="37" customFormat="1" ht="12.75" x14ac:dyDescent="0.2">
      <c r="A208" s="153" t="s">
        <v>558</v>
      </c>
      <c r="B208" s="154"/>
      <c r="C208" s="155">
        <f t="shared" si="33"/>
        <v>0</v>
      </c>
      <c r="D208" s="155"/>
      <c r="E208" s="155"/>
      <c r="F208" s="155"/>
      <c r="G208" s="155"/>
      <c r="H208" s="155"/>
      <c r="I208" s="156"/>
      <c r="J208" s="157">
        <f>C208</f>
        <v>0</v>
      </c>
      <c r="K208" s="157">
        <f>C208</f>
        <v>0</v>
      </c>
    </row>
    <row r="209" spans="1:11" s="37" customFormat="1" ht="12.75" x14ac:dyDescent="0.2">
      <c r="A209" s="153" t="s">
        <v>559</v>
      </c>
      <c r="B209" s="154"/>
      <c r="C209" s="155">
        <f t="shared" si="33"/>
        <v>0</v>
      </c>
      <c r="D209" s="155"/>
      <c r="E209" s="155"/>
      <c r="F209" s="155"/>
      <c r="G209" s="155"/>
      <c r="H209" s="155"/>
      <c r="I209" s="156"/>
      <c r="J209" s="157">
        <f>C209</f>
        <v>0</v>
      </c>
      <c r="K209" s="157">
        <f>C209</f>
        <v>0</v>
      </c>
    </row>
    <row r="210" spans="1:11" s="37" customFormat="1" ht="12.75" x14ac:dyDescent="0.2">
      <c r="A210" s="153" t="s">
        <v>560</v>
      </c>
      <c r="B210" s="154"/>
      <c r="C210" s="155">
        <f t="shared" si="33"/>
        <v>167000</v>
      </c>
      <c r="D210" s="155">
        <v>167000</v>
      </c>
      <c r="E210" s="155"/>
      <c r="F210" s="155"/>
      <c r="G210" s="155"/>
      <c r="H210" s="155"/>
      <c r="I210" s="156"/>
      <c r="J210" s="157">
        <f>C210</f>
        <v>167000</v>
      </c>
      <c r="K210" s="157">
        <f>C210</f>
        <v>167000</v>
      </c>
    </row>
    <row r="211" spans="1:11" s="37" customFormat="1" ht="12.75" x14ac:dyDescent="0.2">
      <c r="A211" s="153" t="s">
        <v>561</v>
      </c>
      <c r="B211" s="154"/>
      <c r="C211" s="155">
        <f t="shared" si="33"/>
        <v>0</v>
      </c>
      <c r="D211" s="155"/>
      <c r="E211" s="155"/>
      <c r="F211" s="155"/>
      <c r="G211" s="155"/>
      <c r="H211" s="155"/>
      <c r="I211" s="156"/>
      <c r="J211" s="157">
        <f>C211</f>
        <v>0</v>
      </c>
      <c r="K211" s="157">
        <f>C211</f>
        <v>0</v>
      </c>
    </row>
    <row r="212" spans="1:11" x14ac:dyDescent="0.2">
      <c r="A212" s="158" t="s">
        <v>160</v>
      </c>
      <c r="B212" s="159">
        <v>221</v>
      </c>
      <c r="C212" s="160">
        <f t="shared" si="33"/>
        <v>0</v>
      </c>
      <c r="D212" s="160">
        <f>SUM(D213:D216)</f>
        <v>0</v>
      </c>
      <c r="E212" s="160">
        <f>SUM(E213:E216)</f>
        <v>0</v>
      </c>
      <c r="F212" s="160">
        <f>SUM(F213:F216)</f>
        <v>0</v>
      </c>
      <c r="G212" s="160">
        <f>SUM(G213:G216)</f>
        <v>0</v>
      </c>
      <c r="H212" s="160">
        <f>SUM(H213:H216)</f>
        <v>0</v>
      </c>
      <c r="I212" s="161"/>
      <c r="J212" s="162">
        <f>SUM(J213:J216)</f>
        <v>0</v>
      </c>
      <c r="K212" s="162">
        <f>SUM(K213:K216)</f>
        <v>0</v>
      </c>
    </row>
    <row r="213" spans="1:11" s="37" customFormat="1" ht="12.75" x14ac:dyDescent="0.2">
      <c r="A213" s="153" t="s">
        <v>558</v>
      </c>
      <c r="B213" s="154"/>
      <c r="C213" s="155">
        <f t="shared" si="33"/>
        <v>0</v>
      </c>
      <c r="D213" s="155"/>
      <c r="E213" s="155"/>
      <c r="F213" s="155"/>
      <c r="G213" s="155"/>
      <c r="H213" s="155"/>
      <c r="I213" s="156"/>
      <c r="J213" s="157">
        <f>C213</f>
        <v>0</v>
      </c>
      <c r="K213" s="157">
        <f>C213</f>
        <v>0</v>
      </c>
    </row>
    <row r="214" spans="1:11" s="37" customFormat="1" ht="12.75" x14ac:dyDescent="0.2">
      <c r="A214" s="153" t="s">
        <v>559</v>
      </c>
      <c r="B214" s="154"/>
      <c r="C214" s="155">
        <f t="shared" si="33"/>
        <v>0</v>
      </c>
      <c r="D214" s="155"/>
      <c r="E214" s="155"/>
      <c r="F214" s="155"/>
      <c r="G214" s="155"/>
      <c r="H214" s="155"/>
      <c r="I214" s="156"/>
      <c r="J214" s="157">
        <f>C214</f>
        <v>0</v>
      </c>
      <c r="K214" s="157">
        <f>C214</f>
        <v>0</v>
      </c>
    </row>
    <row r="215" spans="1:11" s="37" customFormat="1" ht="12.75" x14ac:dyDescent="0.2">
      <c r="A215" s="153" t="s">
        <v>560</v>
      </c>
      <c r="B215" s="154"/>
      <c r="C215" s="155">
        <f t="shared" si="33"/>
        <v>0</v>
      </c>
      <c r="D215" s="155"/>
      <c r="E215" s="155"/>
      <c r="F215" s="155"/>
      <c r="G215" s="155"/>
      <c r="H215" s="155"/>
      <c r="I215" s="156"/>
      <c r="J215" s="157">
        <f>C215</f>
        <v>0</v>
      </c>
      <c r="K215" s="157">
        <f>C215</f>
        <v>0</v>
      </c>
    </row>
    <row r="216" spans="1:11" s="37" customFormat="1" ht="12.75" x14ac:dyDescent="0.2">
      <c r="A216" s="153" t="s">
        <v>561</v>
      </c>
      <c r="B216" s="154"/>
      <c r="C216" s="155">
        <f t="shared" si="33"/>
        <v>0</v>
      </c>
      <c r="D216" s="155"/>
      <c r="E216" s="155"/>
      <c r="F216" s="155"/>
      <c r="G216" s="155"/>
      <c r="H216" s="155"/>
      <c r="I216" s="156"/>
      <c r="J216" s="157">
        <f>C216</f>
        <v>0</v>
      </c>
      <c r="K216" s="157">
        <f>C216</f>
        <v>0</v>
      </c>
    </row>
    <row r="217" spans="1:11" s="106" customFormat="1" x14ac:dyDescent="0.2">
      <c r="A217" s="158" t="s">
        <v>563</v>
      </c>
      <c r="B217" s="159">
        <v>222</v>
      </c>
      <c r="C217" s="160">
        <f t="shared" si="33"/>
        <v>0</v>
      </c>
      <c r="D217" s="160">
        <f>SUM(D218:D221)</f>
        <v>0</v>
      </c>
      <c r="E217" s="160">
        <f>SUM(E218:E221)</f>
        <v>0</v>
      </c>
      <c r="F217" s="160">
        <f>SUM(F218:F221)</f>
        <v>0</v>
      </c>
      <c r="G217" s="160">
        <f>SUM(G218:G221)</f>
        <v>0</v>
      </c>
      <c r="H217" s="160">
        <f>SUM(H218:H221)</f>
        <v>0</v>
      </c>
      <c r="I217" s="161"/>
      <c r="J217" s="162">
        <f>SUM(J218:J221)</f>
        <v>0</v>
      </c>
      <c r="K217" s="162">
        <f>SUM(K218:K221)</f>
        <v>0</v>
      </c>
    </row>
    <row r="218" spans="1:11" s="37" customFormat="1" ht="12.75" x14ac:dyDescent="0.2">
      <c r="A218" s="153" t="s">
        <v>558</v>
      </c>
      <c r="B218" s="154"/>
      <c r="C218" s="155">
        <f>D218+E218+F218+G218+H218</f>
        <v>0</v>
      </c>
      <c r="D218" s="155"/>
      <c r="E218" s="155"/>
      <c r="F218" s="155"/>
      <c r="G218" s="155"/>
      <c r="H218" s="155"/>
      <c r="I218" s="156"/>
      <c r="J218" s="157">
        <f>C218</f>
        <v>0</v>
      </c>
      <c r="K218" s="157">
        <f>C218</f>
        <v>0</v>
      </c>
    </row>
    <row r="219" spans="1:11" s="37" customFormat="1" ht="12.75" x14ac:dyDescent="0.2">
      <c r="A219" s="153" t="s">
        <v>559</v>
      </c>
      <c r="B219" s="154"/>
      <c r="C219" s="155">
        <f>D219+E219+F219+G219+H219</f>
        <v>0</v>
      </c>
      <c r="D219" s="155"/>
      <c r="E219" s="155"/>
      <c r="F219" s="155"/>
      <c r="G219" s="155"/>
      <c r="H219" s="155"/>
      <c r="I219" s="156"/>
      <c r="J219" s="157">
        <f>C219</f>
        <v>0</v>
      </c>
      <c r="K219" s="157">
        <f>C219</f>
        <v>0</v>
      </c>
    </row>
    <row r="220" spans="1:11" s="37" customFormat="1" ht="12.75" x14ac:dyDescent="0.2">
      <c r="A220" s="153" t="s">
        <v>560</v>
      </c>
      <c r="B220" s="154"/>
      <c r="C220" s="155">
        <f>D220+E220+F220+G220+H220</f>
        <v>0</v>
      </c>
      <c r="D220" s="155"/>
      <c r="E220" s="155"/>
      <c r="F220" s="155"/>
      <c r="G220" s="155"/>
      <c r="H220" s="155"/>
      <c r="I220" s="156"/>
      <c r="J220" s="157">
        <f>C220</f>
        <v>0</v>
      </c>
      <c r="K220" s="157">
        <f>C220</f>
        <v>0</v>
      </c>
    </row>
    <row r="221" spans="1:11" s="37" customFormat="1" ht="12.75" x14ac:dyDescent="0.2">
      <c r="A221" s="153" t="s">
        <v>561</v>
      </c>
      <c r="B221" s="154"/>
      <c r="C221" s="155">
        <f>D221+E221+F221+G221+H221</f>
        <v>0</v>
      </c>
      <c r="D221" s="155"/>
      <c r="E221" s="155"/>
      <c r="F221" s="155"/>
      <c r="G221" s="155"/>
      <c r="H221" s="155"/>
      <c r="I221" s="156"/>
      <c r="J221" s="157">
        <f>C221</f>
        <v>0</v>
      </c>
      <c r="K221" s="157">
        <f>C221</f>
        <v>0</v>
      </c>
    </row>
    <row r="222" spans="1:11" x14ac:dyDescent="0.2">
      <c r="A222" s="158" t="s">
        <v>165</v>
      </c>
      <c r="B222" s="159">
        <v>223</v>
      </c>
      <c r="C222" s="160">
        <f t="shared" si="33"/>
        <v>0</v>
      </c>
      <c r="D222" s="160">
        <f>SUM(D223:D226)</f>
        <v>0</v>
      </c>
      <c r="E222" s="160">
        <f>SUM(E223:E226)</f>
        <v>0</v>
      </c>
      <c r="F222" s="160">
        <f>SUM(F223:F226)</f>
        <v>0</v>
      </c>
      <c r="G222" s="160">
        <f>SUM(G223:G226)</f>
        <v>0</v>
      </c>
      <c r="H222" s="160">
        <f>SUM(H223:H226)</f>
        <v>0</v>
      </c>
      <c r="I222" s="161"/>
      <c r="J222" s="162">
        <f>SUM(J223:J226)</f>
        <v>0</v>
      </c>
      <c r="K222" s="162">
        <f>SUM(K223:K226)</f>
        <v>0</v>
      </c>
    </row>
    <row r="223" spans="1:11" s="37" customFormat="1" ht="12.75" x14ac:dyDescent="0.2">
      <c r="A223" s="153" t="s">
        <v>558</v>
      </c>
      <c r="B223" s="154"/>
      <c r="C223" s="155">
        <f t="shared" si="33"/>
        <v>0</v>
      </c>
      <c r="D223" s="155"/>
      <c r="E223" s="155"/>
      <c r="F223" s="155"/>
      <c r="G223" s="155"/>
      <c r="H223" s="155"/>
      <c r="I223" s="156"/>
      <c r="J223" s="157">
        <f>C223</f>
        <v>0</v>
      </c>
      <c r="K223" s="157">
        <f>C223</f>
        <v>0</v>
      </c>
    </row>
    <row r="224" spans="1:11" s="37" customFormat="1" ht="12.75" x14ac:dyDescent="0.2">
      <c r="A224" s="153" t="s">
        <v>559</v>
      </c>
      <c r="B224" s="154"/>
      <c r="C224" s="155">
        <f t="shared" si="33"/>
        <v>0</v>
      </c>
      <c r="D224" s="155"/>
      <c r="E224" s="155"/>
      <c r="F224" s="155"/>
      <c r="G224" s="155"/>
      <c r="H224" s="155"/>
      <c r="I224" s="156"/>
      <c r="J224" s="157">
        <f>C224</f>
        <v>0</v>
      </c>
      <c r="K224" s="157">
        <f>C224</f>
        <v>0</v>
      </c>
    </row>
    <row r="225" spans="1:11" s="37" customFormat="1" ht="12.75" x14ac:dyDescent="0.2">
      <c r="A225" s="153" t="s">
        <v>560</v>
      </c>
      <c r="B225" s="154"/>
      <c r="C225" s="155">
        <f t="shared" si="33"/>
        <v>0</v>
      </c>
      <c r="D225" s="155"/>
      <c r="E225" s="155"/>
      <c r="F225" s="155"/>
      <c r="G225" s="155"/>
      <c r="H225" s="155"/>
      <c r="I225" s="156"/>
      <c r="J225" s="157">
        <f>C225</f>
        <v>0</v>
      </c>
      <c r="K225" s="157">
        <f>C225</f>
        <v>0</v>
      </c>
    </row>
    <row r="226" spans="1:11" s="37" customFormat="1" ht="12.75" x14ac:dyDescent="0.2">
      <c r="A226" s="153" t="s">
        <v>561</v>
      </c>
      <c r="B226" s="154"/>
      <c r="C226" s="155">
        <f t="shared" si="33"/>
        <v>0</v>
      </c>
      <c r="D226" s="155"/>
      <c r="E226" s="155"/>
      <c r="F226" s="155"/>
      <c r="G226" s="155"/>
      <c r="H226" s="155"/>
      <c r="I226" s="156"/>
      <c r="J226" s="157">
        <f>C226</f>
        <v>0</v>
      </c>
      <c r="K226" s="157">
        <f>C226</f>
        <v>0</v>
      </c>
    </row>
    <row r="227" spans="1:11" ht="30" x14ac:dyDescent="0.2">
      <c r="A227" s="158" t="s">
        <v>169</v>
      </c>
      <c r="B227" s="159">
        <v>225</v>
      </c>
      <c r="C227" s="160">
        <f>D227+E227+F227+G227+H227</f>
        <v>40000</v>
      </c>
      <c r="D227" s="160">
        <f>SUM(D228:D231)</f>
        <v>0</v>
      </c>
      <c r="E227" s="160">
        <f>SUM(E228:E231)</f>
        <v>40000</v>
      </c>
      <c r="F227" s="160">
        <f>SUM(F228:F231)</f>
        <v>0</v>
      </c>
      <c r="G227" s="160">
        <f>SUM(G228:G231)</f>
        <v>0</v>
      </c>
      <c r="H227" s="160">
        <f>SUM(H228:H231)</f>
        <v>0</v>
      </c>
      <c r="I227" s="161"/>
      <c r="J227" s="162">
        <f>SUM(J228:J231)</f>
        <v>50000</v>
      </c>
      <c r="K227" s="162">
        <f>SUM(K228:K231)</f>
        <v>50000</v>
      </c>
    </row>
    <row r="228" spans="1:11" s="37" customFormat="1" ht="12.75" x14ac:dyDescent="0.2">
      <c r="A228" s="153" t="s">
        <v>558</v>
      </c>
      <c r="B228" s="154"/>
      <c r="C228" s="155">
        <f>D228+E228+F228+G228+H228</f>
        <v>0</v>
      </c>
      <c r="D228" s="155"/>
      <c r="E228" s="155"/>
      <c r="F228" s="155"/>
      <c r="G228" s="155"/>
      <c r="H228" s="155"/>
      <c r="I228" s="156"/>
      <c r="J228" s="157">
        <f>C228</f>
        <v>0</v>
      </c>
      <c r="K228" s="157">
        <f>C228</f>
        <v>0</v>
      </c>
    </row>
    <row r="229" spans="1:11" s="37" customFormat="1" ht="12.75" x14ac:dyDescent="0.2">
      <c r="A229" s="153" t="s">
        <v>559</v>
      </c>
      <c r="B229" s="154"/>
      <c r="C229" s="155">
        <f>D229+E229+F229+G229+H229</f>
        <v>0</v>
      </c>
      <c r="D229" s="155"/>
      <c r="E229" s="155"/>
      <c r="F229" s="155"/>
      <c r="G229" s="155"/>
      <c r="H229" s="155"/>
      <c r="I229" s="156"/>
      <c r="J229" s="157">
        <f>C229</f>
        <v>0</v>
      </c>
      <c r="K229" s="157">
        <f>C229</f>
        <v>0</v>
      </c>
    </row>
    <row r="230" spans="1:11" s="37" customFormat="1" ht="12.75" x14ac:dyDescent="0.2">
      <c r="A230" s="153" t="s">
        <v>560</v>
      </c>
      <c r="B230" s="154"/>
      <c r="C230" s="155">
        <f>D230+E230+F230+G230+H230</f>
        <v>0</v>
      </c>
      <c r="D230" s="155"/>
      <c r="E230" s="155"/>
      <c r="F230" s="155"/>
      <c r="G230" s="155"/>
      <c r="H230" s="155"/>
      <c r="I230" s="156"/>
      <c r="J230" s="157">
        <f>C230</f>
        <v>0</v>
      </c>
      <c r="K230" s="157">
        <f>C230</f>
        <v>0</v>
      </c>
    </row>
    <row r="231" spans="1:11" s="37" customFormat="1" ht="12.75" x14ac:dyDescent="0.2">
      <c r="A231" s="153" t="s">
        <v>561</v>
      </c>
      <c r="B231" s="154"/>
      <c r="C231" s="155">
        <f>D231+E231+F231+G231+H231</f>
        <v>40000</v>
      </c>
      <c r="D231" s="155"/>
      <c r="E231" s="155">
        <f>50000-10000</f>
        <v>40000</v>
      </c>
      <c r="F231" s="155"/>
      <c r="G231" s="155"/>
      <c r="H231" s="155"/>
      <c r="I231" s="156"/>
      <c r="J231" s="157">
        <v>50000</v>
      </c>
      <c r="K231" s="157">
        <v>50000</v>
      </c>
    </row>
    <row r="232" spans="1:11" x14ac:dyDescent="0.2">
      <c r="A232" s="158" t="s">
        <v>171</v>
      </c>
      <c r="B232" s="159">
        <v>226</v>
      </c>
      <c r="C232" s="160">
        <f t="shared" si="33"/>
        <v>50000</v>
      </c>
      <c r="D232" s="160">
        <f>SUM(D233:D236)</f>
        <v>0</v>
      </c>
      <c r="E232" s="160">
        <f>SUM(E233:E236)</f>
        <v>50000</v>
      </c>
      <c r="F232" s="160">
        <f>SUM(F233:F236)</f>
        <v>0</v>
      </c>
      <c r="G232" s="160">
        <f>SUM(G233:G236)</f>
        <v>0</v>
      </c>
      <c r="H232" s="160">
        <f>SUM(H233:H236)</f>
        <v>0</v>
      </c>
      <c r="I232" s="161"/>
      <c r="J232" s="162">
        <f>SUM(J233:J236)</f>
        <v>50000</v>
      </c>
      <c r="K232" s="162">
        <f>SUM(K233:K236)</f>
        <v>50000</v>
      </c>
    </row>
    <row r="233" spans="1:11" s="37" customFormat="1" ht="12.75" x14ac:dyDescent="0.2">
      <c r="A233" s="153" t="s">
        <v>558</v>
      </c>
      <c r="B233" s="154"/>
      <c r="C233" s="155">
        <f t="shared" si="33"/>
        <v>0</v>
      </c>
      <c r="D233" s="155"/>
      <c r="E233" s="155"/>
      <c r="F233" s="155"/>
      <c r="G233" s="155"/>
      <c r="H233" s="155"/>
      <c r="I233" s="156"/>
      <c r="J233" s="157">
        <f>C233</f>
        <v>0</v>
      </c>
      <c r="K233" s="157">
        <f>C233</f>
        <v>0</v>
      </c>
    </row>
    <row r="234" spans="1:11" s="37" customFormat="1" ht="12.75" x14ac:dyDescent="0.2">
      <c r="A234" s="153" t="s">
        <v>559</v>
      </c>
      <c r="B234" s="154"/>
      <c r="C234" s="155">
        <f t="shared" si="33"/>
        <v>0</v>
      </c>
      <c r="D234" s="155"/>
      <c r="E234" s="155"/>
      <c r="F234" s="155"/>
      <c r="G234" s="155"/>
      <c r="H234" s="155"/>
      <c r="I234" s="156"/>
      <c r="J234" s="157">
        <f>C234</f>
        <v>0</v>
      </c>
      <c r="K234" s="157">
        <f>C234</f>
        <v>0</v>
      </c>
    </row>
    <row r="235" spans="1:11" s="37" customFormat="1" ht="12.75" x14ac:dyDescent="0.2">
      <c r="A235" s="153" t="s">
        <v>560</v>
      </c>
      <c r="B235" s="154"/>
      <c r="C235" s="155">
        <f t="shared" si="33"/>
        <v>0</v>
      </c>
      <c r="D235" s="155"/>
      <c r="E235" s="155">
        <v>0</v>
      </c>
      <c r="F235" s="155"/>
      <c r="G235" s="155"/>
      <c r="H235" s="155"/>
      <c r="I235" s="156"/>
      <c r="J235" s="157">
        <f>C235</f>
        <v>0</v>
      </c>
      <c r="K235" s="157">
        <f>C235</f>
        <v>0</v>
      </c>
    </row>
    <row r="236" spans="1:11" s="37" customFormat="1" ht="12.75" x14ac:dyDescent="0.2">
      <c r="A236" s="153" t="s">
        <v>561</v>
      </c>
      <c r="B236" s="154"/>
      <c r="C236" s="155">
        <f t="shared" si="33"/>
        <v>50000</v>
      </c>
      <c r="D236" s="155"/>
      <c r="E236" s="155">
        <v>50000</v>
      </c>
      <c r="F236" s="155"/>
      <c r="G236" s="155"/>
      <c r="H236" s="155"/>
      <c r="I236" s="156"/>
      <c r="J236" s="157">
        <f>C236</f>
        <v>50000</v>
      </c>
      <c r="K236" s="157">
        <f>C236</f>
        <v>50000</v>
      </c>
    </row>
    <row r="237" spans="1:11" x14ac:dyDescent="0.2">
      <c r="A237" s="158" t="s">
        <v>564</v>
      </c>
      <c r="B237" s="159">
        <v>291</v>
      </c>
      <c r="C237" s="160">
        <f t="shared" si="33"/>
        <v>27620</v>
      </c>
      <c r="D237" s="160">
        <f>SUM(D238:D241)</f>
        <v>27620</v>
      </c>
      <c r="E237" s="160">
        <f>SUM(E238:E241)</f>
        <v>0</v>
      </c>
      <c r="F237" s="160">
        <f>SUM(F238:F241)</f>
        <v>0</v>
      </c>
      <c r="G237" s="160">
        <f>SUM(G238:G241)</f>
        <v>0</v>
      </c>
      <c r="H237" s="160">
        <f>SUM(H238:H241)</f>
        <v>0</v>
      </c>
      <c r="I237" s="161"/>
      <c r="J237" s="162">
        <f>SUM(J238:J241)</f>
        <v>27620</v>
      </c>
      <c r="K237" s="162">
        <f>SUM(K238:K241)</f>
        <v>27620</v>
      </c>
    </row>
    <row r="238" spans="1:11" s="37" customFormat="1" ht="12.75" x14ac:dyDescent="0.2">
      <c r="A238" s="153" t="s">
        <v>558</v>
      </c>
      <c r="B238" s="154"/>
      <c r="C238" s="155">
        <f>D238+E238+F238+G238+H238</f>
        <v>0</v>
      </c>
      <c r="D238" s="155"/>
      <c r="E238" s="155"/>
      <c r="F238" s="155"/>
      <c r="G238" s="155"/>
      <c r="H238" s="155"/>
      <c r="I238" s="156"/>
      <c r="J238" s="157">
        <f>C238</f>
        <v>0</v>
      </c>
      <c r="K238" s="157">
        <f>C238</f>
        <v>0</v>
      </c>
    </row>
    <row r="239" spans="1:11" s="37" customFormat="1" ht="12.75" x14ac:dyDescent="0.2">
      <c r="A239" s="153" t="s">
        <v>559</v>
      </c>
      <c r="B239" s="154"/>
      <c r="C239" s="155">
        <f>D239+E239+F239+G239+H239</f>
        <v>0</v>
      </c>
      <c r="D239" s="155"/>
      <c r="E239" s="155"/>
      <c r="F239" s="155"/>
      <c r="G239" s="155"/>
      <c r="H239" s="155"/>
      <c r="I239" s="156"/>
      <c r="J239" s="157">
        <f>C239</f>
        <v>0</v>
      </c>
      <c r="K239" s="157">
        <f>C239</f>
        <v>0</v>
      </c>
    </row>
    <row r="240" spans="1:11" s="37" customFormat="1" ht="12.75" x14ac:dyDescent="0.2">
      <c r="A240" s="153" t="s">
        <v>560</v>
      </c>
      <c r="B240" s="154"/>
      <c r="C240" s="155">
        <f>D240+E240+F240+G240+H240</f>
        <v>27620</v>
      </c>
      <c r="D240" s="155">
        <v>27620</v>
      </c>
      <c r="E240" s="155"/>
      <c r="F240" s="155"/>
      <c r="G240" s="155"/>
      <c r="H240" s="155"/>
      <c r="I240" s="156"/>
      <c r="J240" s="157">
        <f>C240</f>
        <v>27620</v>
      </c>
      <c r="K240" s="157">
        <f>C240</f>
        <v>27620</v>
      </c>
    </row>
    <row r="241" spans="1:11" s="37" customFormat="1" ht="12.75" x14ac:dyDescent="0.2">
      <c r="A241" s="153" t="s">
        <v>561</v>
      </c>
      <c r="B241" s="154"/>
      <c r="C241" s="155">
        <f>D241+E241+F241+G241+H241</f>
        <v>0</v>
      </c>
      <c r="D241" s="155"/>
      <c r="E241" s="155"/>
      <c r="F241" s="155"/>
      <c r="G241" s="155"/>
      <c r="H241" s="155"/>
      <c r="I241" s="156"/>
      <c r="J241" s="157">
        <f>C241</f>
        <v>0</v>
      </c>
      <c r="K241" s="157">
        <f>C241</f>
        <v>0</v>
      </c>
    </row>
    <row r="242" spans="1:11" x14ac:dyDescent="0.2">
      <c r="A242" s="158" t="s">
        <v>565</v>
      </c>
      <c r="B242" s="159">
        <v>291</v>
      </c>
      <c r="C242" s="160">
        <f t="shared" si="33"/>
        <v>12380</v>
      </c>
      <c r="D242" s="160">
        <f>SUM(D243:D246)</f>
        <v>12380</v>
      </c>
      <c r="E242" s="160">
        <f>SUM(E243:E246)</f>
        <v>0</v>
      </c>
      <c r="F242" s="160">
        <f>SUM(F243:F246)</f>
        <v>0</v>
      </c>
      <c r="G242" s="160">
        <f>SUM(G243:G246)</f>
        <v>0</v>
      </c>
      <c r="H242" s="160">
        <f>SUM(H243:H246)</f>
        <v>0</v>
      </c>
      <c r="I242" s="161"/>
      <c r="J242" s="162">
        <f>SUM(J243:J246)</f>
        <v>12380</v>
      </c>
      <c r="K242" s="162">
        <f>SUM(K243:K246)</f>
        <v>12380</v>
      </c>
    </row>
    <row r="243" spans="1:11" s="37" customFormat="1" ht="12.75" x14ac:dyDescent="0.2">
      <c r="A243" s="153" t="s">
        <v>558</v>
      </c>
      <c r="B243" s="154"/>
      <c r="C243" s="155">
        <f t="shared" si="33"/>
        <v>0</v>
      </c>
      <c r="D243" s="155"/>
      <c r="E243" s="155"/>
      <c r="F243" s="155"/>
      <c r="G243" s="155"/>
      <c r="H243" s="155"/>
      <c r="I243" s="156"/>
      <c r="J243" s="157">
        <f>C243</f>
        <v>0</v>
      </c>
      <c r="K243" s="157">
        <f>C243</f>
        <v>0</v>
      </c>
    </row>
    <row r="244" spans="1:11" s="37" customFormat="1" ht="12.75" x14ac:dyDescent="0.2">
      <c r="A244" s="153" t="s">
        <v>559</v>
      </c>
      <c r="B244" s="154"/>
      <c r="C244" s="155">
        <f t="shared" si="33"/>
        <v>0</v>
      </c>
      <c r="D244" s="155"/>
      <c r="E244" s="155"/>
      <c r="F244" s="155"/>
      <c r="G244" s="155"/>
      <c r="H244" s="155"/>
      <c r="I244" s="156"/>
      <c r="J244" s="157">
        <f>C244</f>
        <v>0</v>
      </c>
      <c r="K244" s="157">
        <f>C244</f>
        <v>0</v>
      </c>
    </row>
    <row r="245" spans="1:11" s="37" customFormat="1" ht="12.75" x14ac:dyDescent="0.2">
      <c r="A245" s="153" t="s">
        <v>560</v>
      </c>
      <c r="B245" s="154"/>
      <c r="C245" s="155">
        <f t="shared" si="33"/>
        <v>12380</v>
      </c>
      <c r="D245" s="155">
        <f>40000-27620</f>
        <v>12380</v>
      </c>
      <c r="E245" s="155"/>
      <c r="F245" s="155"/>
      <c r="G245" s="155"/>
      <c r="H245" s="155"/>
      <c r="I245" s="156"/>
      <c r="J245" s="157">
        <f>C245</f>
        <v>12380</v>
      </c>
      <c r="K245" s="157">
        <f>C245</f>
        <v>12380</v>
      </c>
    </row>
    <row r="246" spans="1:11" s="37" customFormat="1" ht="12.75" x14ac:dyDescent="0.2">
      <c r="A246" s="153" t="s">
        <v>561</v>
      </c>
      <c r="B246" s="154"/>
      <c r="C246" s="155">
        <f t="shared" si="33"/>
        <v>0</v>
      </c>
      <c r="D246" s="155"/>
      <c r="E246" s="155"/>
      <c r="F246" s="155"/>
      <c r="G246" s="155"/>
      <c r="H246" s="155"/>
      <c r="I246" s="156"/>
      <c r="J246" s="157">
        <f>C246</f>
        <v>0</v>
      </c>
      <c r="K246" s="157">
        <f>C246</f>
        <v>0</v>
      </c>
    </row>
    <row r="247" spans="1:11" x14ac:dyDescent="0.2">
      <c r="A247" s="158" t="s">
        <v>798</v>
      </c>
      <c r="B247" s="159">
        <v>295</v>
      </c>
      <c r="C247" s="160">
        <f>D247+E247+F247+G247+H247</f>
        <v>10000</v>
      </c>
      <c r="D247" s="160">
        <f>SUM(D248:D251)</f>
        <v>10000</v>
      </c>
      <c r="E247" s="160">
        <f>SUM(E248:E251)</f>
        <v>0</v>
      </c>
      <c r="F247" s="160">
        <f>SUM(F248:F251)</f>
        <v>0</v>
      </c>
      <c r="G247" s="160">
        <f>SUM(G248:G251)</f>
        <v>0</v>
      </c>
      <c r="H247" s="160">
        <f>SUM(H248:H251)</f>
        <v>0</v>
      </c>
      <c r="I247" s="161"/>
      <c r="J247" s="162">
        <f>SUM(J248:J251)</f>
        <v>0</v>
      </c>
      <c r="K247" s="162">
        <f>SUM(K248:K251)</f>
        <v>0</v>
      </c>
    </row>
    <row r="248" spans="1:11" s="37" customFormat="1" ht="12.75" x14ac:dyDescent="0.2">
      <c r="A248" s="153" t="s">
        <v>558</v>
      </c>
      <c r="B248" s="154"/>
      <c r="C248" s="155">
        <f>D248+E248+F248+G248+H248</f>
        <v>0</v>
      </c>
      <c r="D248" s="155"/>
      <c r="E248" s="155"/>
      <c r="F248" s="155"/>
      <c r="G248" s="155"/>
      <c r="H248" s="155"/>
      <c r="I248" s="156"/>
      <c r="J248" s="157">
        <f>C248</f>
        <v>0</v>
      </c>
      <c r="K248" s="157">
        <f>C248</f>
        <v>0</v>
      </c>
    </row>
    <row r="249" spans="1:11" s="37" customFormat="1" ht="12.75" x14ac:dyDescent="0.2">
      <c r="A249" s="153" t="s">
        <v>559</v>
      </c>
      <c r="B249" s="154"/>
      <c r="C249" s="155">
        <f>D249+E249+F249+G249+H249</f>
        <v>0</v>
      </c>
      <c r="D249" s="155"/>
      <c r="E249" s="155"/>
      <c r="F249" s="155"/>
      <c r="G249" s="155"/>
      <c r="H249" s="155"/>
      <c r="I249" s="156"/>
      <c r="J249" s="157">
        <f>C249</f>
        <v>0</v>
      </c>
      <c r="K249" s="157">
        <f>C249</f>
        <v>0</v>
      </c>
    </row>
    <row r="250" spans="1:11" s="37" customFormat="1" ht="12.75" x14ac:dyDescent="0.2">
      <c r="A250" s="153" t="s">
        <v>560</v>
      </c>
      <c r="B250" s="154"/>
      <c r="C250" s="155">
        <v>0</v>
      </c>
      <c r="D250" s="155">
        <v>0</v>
      </c>
      <c r="E250" s="155"/>
      <c r="F250" s="155"/>
      <c r="G250" s="155"/>
      <c r="H250" s="155"/>
      <c r="I250" s="156"/>
      <c r="J250" s="157">
        <f>C250</f>
        <v>0</v>
      </c>
      <c r="K250" s="157">
        <f>C250</f>
        <v>0</v>
      </c>
    </row>
    <row r="251" spans="1:11" s="37" customFormat="1" ht="12.75" x14ac:dyDescent="0.2">
      <c r="A251" s="153" t="s">
        <v>561</v>
      </c>
      <c r="B251" s="154"/>
      <c r="C251" s="155">
        <f>D251+E251+F251+G251+H251</f>
        <v>10000</v>
      </c>
      <c r="D251" s="155">
        <v>10000</v>
      </c>
      <c r="E251" s="155"/>
      <c r="F251" s="155"/>
      <c r="G251" s="155"/>
      <c r="H251" s="155"/>
      <c r="I251" s="156"/>
      <c r="J251" s="157">
        <v>0</v>
      </c>
      <c r="K251" s="157">
        <v>0</v>
      </c>
    </row>
    <row r="252" spans="1:11" ht="30" x14ac:dyDescent="0.2">
      <c r="A252" s="39" t="s">
        <v>175</v>
      </c>
      <c r="B252" s="163">
        <v>310</v>
      </c>
      <c r="C252" s="160">
        <f t="shared" si="33"/>
        <v>39000</v>
      </c>
      <c r="D252" s="23">
        <f>SUM(D253:D256)</f>
        <v>0</v>
      </c>
      <c r="E252" s="23">
        <f>SUM(E253:E256)</f>
        <v>39000</v>
      </c>
      <c r="F252" s="23">
        <f>SUM(F253:F256)</f>
        <v>0</v>
      </c>
      <c r="G252" s="23">
        <f>SUM(G253:G256)</f>
        <v>0</v>
      </c>
      <c r="H252" s="23">
        <f>SUM(H253:H256)</f>
        <v>0</v>
      </c>
      <c r="I252" s="164"/>
      <c r="J252" s="27">
        <f>SUM(J253:J256)</f>
        <v>39000</v>
      </c>
      <c r="K252" s="27">
        <f>SUM(K253:K256)</f>
        <v>39000</v>
      </c>
    </row>
    <row r="253" spans="1:11" s="37" customFormat="1" ht="12.75" x14ac:dyDescent="0.2">
      <c r="A253" s="153" t="s">
        <v>558</v>
      </c>
      <c r="B253" s="154"/>
      <c r="C253" s="155">
        <f>D253+E253+F253+G253+H253</f>
        <v>0</v>
      </c>
      <c r="D253" s="155"/>
      <c r="E253" s="155"/>
      <c r="F253" s="155"/>
      <c r="G253" s="155"/>
      <c r="H253" s="155"/>
      <c r="I253" s="156"/>
      <c r="J253" s="157">
        <f>C253</f>
        <v>0</v>
      </c>
      <c r="K253" s="157">
        <f>C253</f>
        <v>0</v>
      </c>
    </row>
    <row r="254" spans="1:11" s="37" customFormat="1" ht="12.75" x14ac:dyDescent="0.2">
      <c r="A254" s="153" t="s">
        <v>559</v>
      </c>
      <c r="B254" s="154"/>
      <c r="C254" s="155">
        <f>D254+E254+F254+G254+H254</f>
        <v>0</v>
      </c>
      <c r="D254" s="155"/>
      <c r="E254" s="155"/>
      <c r="F254" s="155"/>
      <c r="G254" s="155"/>
      <c r="H254" s="155"/>
      <c r="I254" s="156"/>
      <c r="J254" s="157">
        <f>C254</f>
        <v>0</v>
      </c>
      <c r="K254" s="157">
        <f>C254</f>
        <v>0</v>
      </c>
    </row>
    <row r="255" spans="1:11" s="37" customFormat="1" ht="12.75" x14ac:dyDescent="0.2">
      <c r="A255" s="153" t="s">
        <v>560</v>
      </c>
      <c r="B255" s="154"/>
      <c r="C255" s="155">
        <f>D255+E255+F255+G255+H255</f>
        <v>39000</v>
      </c>
      <c r="D255" s="155"/>
      <c r="E255" s="155">
        <v>39000</v>
      </c>
      <c r="F255" s="155"/>
      <c r="G255" s="155"/>
      <c r="H255" s="155"/>
      <c r="I255" s="156"/>
      <c r="J255" s="157">
        <f>C255</f>
        <v>39000</v>
      </c>
      <c r="K255" s="157">
        <f>C255</f>
        <v>39000</v>
      </c>
    </row>
    <row r="256" spans="1:11" s="37" customFormat="1" ht="12.75" x14ac:dyDescent="0.2">
      <c r="A256" s="99" t="s">
        <v>561</v>
      </c>
      <c r="B256" s="154"/>
      <c r="C256" s="155">
        <f>D256+E256+F256+G256+H256</f>
        <v>0</v>
      </c>
      <c r="D256" s="155"/>
      <c r="E256" s="155">
        <v>0</v>
      </c>
      <c r="F256" s="155"/>
      <c r="G256" s="155"/>
      <c r="H256" s="155"/>
      <c r="I256" s="156"/>
      <c r="J256" s="157">
        <f>C256</f>
        <v>0</v>
      </c>
      <c r="K256" s="157">
        <f>C256</f>
        <v>0</v>
      </c>
    </row>
    <row r="257" spans="1:11" ht="45" x14ac:dyDescent="0.2">
      <c r="A257" s="108" t="s">
        <v>178</v>
      </c>
      <c r="B257" s="163">
        <v>341</v>
      </c>
      <c r="C257" s="160">
        <f t="shared" si="33"/>
        <v>0</v>
      </c>
      <c r="D257" s="23">
        <f>SUM(D258:D261)</f>
        <v>0</v>
      </c>
      <c r="E257" s="23">
        <f>SUM(E258:E261)</f>
        <v>0</v>
      </c>
      <c r="F257" s="23">
        <f>SUM(F258:F261)</f>
        <v>0</v>
      </c>
      <c r="G257" s="23">
        <f>SUM(G258:G261)</f>
        <v>0</v>
      </c>
      <c r="H257" s="23">
        <f>SUM(H258:H261)</f>
        <v>0</v>
      </c>
      <c r="I257" s="164"/>
      <c r="J257" s="27">
        <f>SUM(J258:J261)</f>
        <v>0</v>
      </c>
      <c r="K257" s="27">
        <f>SUM(K258:K261)</f>
        <v>0</v>
      </c>
    </row>
    <row r="258" spans="1:11" s="37" customFormat="1" ht="12.75" x14ac:dyDescent="0.2">
      <c r="A258" s="153" t="s">
        <v>558</v>
      </c>
      <c r="B258" s="154"/>
      <c r="C258" s="155">
        <f t="shared" si="33"/>
        <v>0</v>
      </c>
      <c r="D258" s="155"/>
      <c r="E258" s="155"/>
      <c r="F258" s="155"/>
      <c r="G258" s="155"/>
      <c r="H258" s="155"/>
      <c r="I258" s="156"/>
      <c r="J258" s="157">
        <f>C258</f>
        <v>0</v>
      </c>
      <c r="K258" s="157">
        <f>C258</f>
        <v>0</v>
      </c>
    </row>
    <row r="259" spans="1:11" s="37" customFormat="1" ht="12.75" x14ac:dyDescent="0.2">
      <c r="A259" s="153" t="s">
        <v>559</v>
      </c>
      <c r="B259" s="154"/>
      <c r="C259" s="155">
        <f t="shared" si="33"/>
        <v>0</v>
      </c>
      <c r="D259" s="155"/>
      <c r="E259" s="155"/>
      <c r="F259" s="155"/>
      <c r="G259" s="155"/>
      <c r="H259" s="155"/>
      <c r="I259" s="156"/>
      <c r="J259" s="157">
        <f>C259</f>
        <v>0</v>
      </c>
      <c r="K259" s="157">
        <f>C259</f>
        <v>0</v>
      </c>
    </row>
    <row r="260" spans="1:11" s="37" customFormat="1" ht="12.75" x14ac:dyDescent="0.2">
      <c r="A260" s="153" t="s">
        <v>560</v>
      </c>
      <c r="B260" s="154"/>
      <c r="C260" s="155">
        <f t="shared" si="33"/>
        <v>0</v>
      </c>
      <c r="D260" s="155"/>
      <c r="E260" s="155"/>
      <c r="F260" s="155"/>
      <c r="G260" s="155"/>
      <c r="H260" s="155"/>
      <c r="I260" s="156"/>
      <c r="J260" s="157">
        <f>C260</f>
        <v>0</v>
      </c>
      <c r="K260" s="157">
        <f>C260</f>
        <v>0</v>
      </c>
    </row>
    <row r="261" spans="1:11" s="37" customFormat="1" ht="12.75" x14ac:dyDescent="0.2">
      <c r="A261" s="99" t="s">
        <v>561</v>
      </c>
      <c r="B261" s="154"/>
      <c r="C261" s="155">
        <f t="shared" si="33"/>
        <v>0</v>
      </c>
      <c r="D261" s="155"/>
      <c r="E261" s="155"/>
      <c r="F261" s="155"/>
      <c r="G261" s="155"/>
      <c r="H261" s="155"/>
      <c r="I261" s="156"/>
      <c r="J261" s="157">
        <f>C261</f>
        <v>0</v>
      </c>
      <c r="K261" s="157">
        <f>C261</f>
        <v>0</v>
      </c>
    </row>
    <row r="262" spans="1:11" ht="30" x14ac:dyDescent="0.2">
      <c r="A262" s="39" t="s">
        <v>261</v>
      </c>
      <c r="B262" s="163">
        <v>342</v>
      </c>
      <c r="C262" s="160">
        <f t="shared" si="33"/>
        <v>4047900</v>
      </c>
      <c r="D262" s="23">
        <f>SUM(D263:D266)</f>
        <v>0</v>
      </c>
      <c r="E262" s="23">
        <f>SUM(E263:E266)</f>
        <v>0</v>
      </c>
      <c r="F262" s="23">
        <f>SUM(F263:F266)</f>
        <v>0</v>
      </c>
      <c r="G262" s="23">
        <f>SUM(G263:G266)</f>
        <v>4047900</v>
      </c>
      <c r="H262" s="23">
        <f>SUM(H263:H266)</f>
        <v>0</v>
      </c>
      <c r="I262" s="164"/>
      <c r="J262" s="27">
        <f>SUM(J263:J266)</f>
        <v>4047900</v>
      </c>
      <c r="K262" s="27">
        <f>SUM(K263:K266)</f>
        <v>4047900</v>
      </c>
    </row>
    <row r="263" spans="1:11" s="37" customFormat="1" ht="12.75" x14ac:dyDescent="0.2">
      <c r="A263" s="153" t="s">
        <v>558</v>
      </c>
      <c r="B263" s="154"/>
      <c r="C263" s="155">
        <f>D263+E263+F263+G263+H263</f>
        <v>0</v>
      </c>
      <c r="D263" s="155"/>
      <c r="E263" s="155"/>
      <c r="F263" s="155"/>
      <c r="G263" s="155"/>
      <c r="H263" s="155"/>
      <c r="I263" s="156"/>
      <c r="J263" s="157">
        <f>C263</f>
        <v>0</v>
      </c>
      <c r="K263" s="157">
        <f>C263</f>
        <v>0</v>
      </c>
    </row>
    <row r="264" spans="1:11" s="37" customFormat="1" ht="12.75" x14ac:dyDescent="0.2">
      <c r="A264" s="153" t="s">
        <v>559</v>
      </c>
      <c r="B264" s="154"/>
      <c r="C264" s="155">
        <f>D264+E264+F264+G264+H264</f>
        <v>4047900</v>
      </c>
      <c r="D264" s="155"/>
      <c r="E264" s="155"/>
      <c r="F264" s="155"/>
      <c r="G264" s="155">
        <v>4047900</v>
      </c>
      <c r="H264" s="155"/>
      <c r="I264" s="156"/>
      <c r="J264" s="157">
        <f>C264</f>
        <v>4047900</v>
      </c>
      <c r="K264" s="157">
        <f>C264</f>
        <v>4047900</v>
      </c>
    </row>
    <row r="265" spans="1:11" s="37" customFormat="1" ht="12.75" x14ac:dyDescent="0.2">
      <c r="A265" s="153" t="s">
        <v>560</v>
      </c>
      <c r="B265" s="154"/>
      <c r="C265" s="155">
        <f>D265+E265+F265+G265+H265</f>
        <v>0</v>
      </c>
      <c r="D265" s="155"/>
      <c r="E265" s="155"/>
      <c r="F265" s="155"/>
      <c r="G265" s="155"/>
      <c r="H265" s="155"/>
      <c r="I265" s="156"/>
      <c r="J265" s="157">
        <f>C265</f>
        <v>0</v>
      </c>
      <c r="K265" s="157">
        <f>C265</f>
        <v>0</v>
      </c>
    </row>
    <row r="266" spans="1:11" s="37" customFormat="1" ht="12.75" x14ac:dyDescent="0.2">
      <c r="A266" s="99" t="s">
        <v>561</v>
      </c>
      <c r="B266" s="154"/>
      <c r="C266" s="155">
        <f>D266+E266+F266+G266+H266</f>
        <v>0</v>
      </c>
      <c r="D266" s="155"/>
      <c r="E266" s="155"/>
      <c r="F266" s="155"/>
      <c r="G266" s="155"/>
      <c r="H266" s="155"/>
      <c r="I266" s="156"/>
      <c r="J266" s="157">
        <f>C266</f>
        <v>0</v>
      </c>
      <c r="K266" s="157">
        <f>C266</f>
        <v>0</v>
      </c>
    </row>
    <row r="267" spans="1:11" ht="30" x14ac:dyDescent="0.2">
      <c r="A267" s="39" t="s">
        <v>182</v>
      </c>
      <c r="B267" s="163">
        <v>343</v>
      </c>
      <c r="C267" s="160">
        <f t="shared" ref="C267:C291" si="34">D267+E267+F267+G267+H267</f>
        <v>0</v>
      </c>
      <c r="D267" s="23">
        <f>SUM(D268:D271)</f>
        <v>0</v>
      </c>
      <c r="E267" s="23">
        <f>SUM(E268:E271)</f>
        <v>0</v>
      </c>
      <c r="F267" s="23">
        <f>SUM(F268:F271)</f>
        <v>0</v>
      </c>
      <c r="G267" s="23">
        <f>SUM(G268:G271)</f>
        <v>0</v>
      </c>
      <c r="H267" s="23">
        <f>SUM(H268:H271)</f>
        <v>0</v>
      </c>
      <c r="I267" s="164"/>
      <c r="J267" s="27">
        <f>SUM(J268:J271)</f>
        <v>0</v>
      </c>
      <c r="K267" s="27">
        <f>SUM(K268:K271)</f>
        <v>0</v>
      </c>
    </row>
    <row r="268" spans="1:11" s="37" customFormat="1" ht="12.75" x14ac:dyDescent="0.2">
      <c r="A268" s="153" t="s">
        <v>558</v>
      </c>
      <c r="B268" s="154"/>
      <c r="C268" s="155">
        <f t="shared" si="34"/>
        <v>0</v>
      </c>
      <c r="D268" s="155"/>
      <c r="E268" s="155"/>
      <c r="F268" s="155"/>
      <c r="G268" s="155"/>
      <c r="H268" s="155"/>
      <c r="I268" s="156"/>
      <c r="J268" s="157">
        <f>C268</f>
        <v>0</v>
      </c>
      <c r="K268" s="157">
        <f>C268</f>
        <v>0</v>
      </c>
    </row>
    <row r="269" spans="1:11" s="37" customFormat="1" ht="12.75" x14ac:dyDescent="0.2">
      <c r="A269" s="153" t="s">
        <v>559</v>
      </c>
      <c r="B269" s="154"/>
      <c r="C269" s="155">
        <f t="shared" si="34"/>
        <v>0</v>
      </c>
      <c r="D269" s="155"/>
      <c r="E269" s="155"/>
      <c r="F269" s="155"/>
      <c r="G269" s="155"/>
      <c r="H269" s="155"/>
      <c r="I269" s="156"/>
      <c r="J269" s="157">
        <f>C269</f>
        <v>0</v>
      </c>
      <c r="K269" s="157">
        <f>C269</f>
        <v>0</v>
      </c>
    </row>
    <row r="270" spans="1:11" s="37" customFormat="1" ht="12.75" x14ac:dyDescent="0.2">
      <c r="A270" s="153" t="s">
        <v>560</v>
      </c>
      <c r="B270" s="154"/>
      <c r="C270" s="155">
        <f t="shared" si="34"/>
        <v>0</v>
      </c>
      <c r="D270" s="155"/>
      <c r="E270" s="155"/>
      <c r="F270" s="155"/>
      <c r="G270" s="155"/>
      <c r="H270" s="155"/>
      <c r="I270" s="156"/>
      <c r="J270" s="157">
        <f>C270</f>
        <v>0</v>
      </c>
      <c r="K270" s="157">
        <f>C270</f>
        <v>0</v>
      </c>
    </row>
    <row r="271" spans="1:11" s="37" customFormat="1" ht="12.75" x14ac:dyDescent="0.2">
      <c r="A271" s="99" t="s">
        <v>561</v>
      </c>
      <c r="B271" s="154"/>
      <c r="C271" s="155">
        <f t="shared" si="34"/>
        <v>0</v>
      </c>
      <c r="D271" s="155"/>
      <c r="E271" s="155"/>
      <c r="F271" s="155"/>
      <c r="G271" s="155"/>
      <c r="H271" s="155"/>
      <c r="I271" s="156"/>
      <c r="J271" s="157">
        <f>C271</f>
        <v>0</v>
      </c>
      <c r="K271" s="157">
        <f>C271</f>
        <v>0</v>
      </c>
    </row>
    <row r="272" spans="1:11" ht="30" x14ac:dyDescent="0.2">
      <c r="A272" s="39" t="s">
        <v>184</v>
      </c>
      <c r="B272" s="163">
        <v>344</v>
      </c>
      <c r="C272" s="160">
        <f t="shared" si="34"/>
        <v>50000</v>
      </c>
      <c r="D272" s="23">
        <f>SUM(D273:D276)</f>
        <v>0</v>
      </c>
      <c r="E272" s="23">
        <f>SUM(E273:E276)</f>
        <v>50000</v>
      </c>
      <c r="F272" s="23">
        <f>SUM(F273:F276)</f>
        <v>0</v>
      </c>
      <c r="G272" s="23">
        <f>SUM(G273:G276)</f>
        <v>0</v>
      </c>
      <c r="H272" s="23">
        <f>SUM(H273:H276)</f>
        <v>0</v>
      </c>
      <c r="I272" s="164"/>
      <c r="J272" s="27">
        <f>SUM(J273:J276)</f>
        <v>50000</v>
      </c>
      <c r="K272" s="27">
        <f>SUM(K273:K276)</f>
        <v>50000</v>
      </c>
    </row>
    <row r="273" spans="1:11" s="37" customFormat="1" ht="12.75" x14ac:dyDescent="0.2">
      <c r="A273" s="153" t="s">
        <v>558</v>
      </c>
      <c r="B273" s="154"/>
      <c r="C273" s="155">
        <f>D273+E273+F273+G273+H273</f>
        <v>0</v>
      </c>
      <c r="D273" s="155"/>
      <c r="E273" s="155"/>
      <c r="F273" s="155"/>
      <c r="G273" s="155"/>
      <c r="H273" s="155"/>
      <c r="I273" s="156"/>
      <c r="J273" s="157">
        <f>C273</f>
        <v>0</v>
      </c>
      <c r="K273" s="157">
        <f>C273</f>
        <v>0</v>
      </c>
    </row>
    <row r="274" spans="1:11" s="37" customFormat="1" ht="12.75" x14ac:dyDescent="0.2">
      <c r="A274" s="153" t="s">
        <v>559</v>
      </c>
      <c r="B274" s="154"/>
      <c r="C274" s="155">
        <f>D274+E274+F274+G274+H274</f>
        <v>0</v>
      </c>
      <c r="D274" s="155"/>
      <c r="E274" s="155"/>
      <c r="F274" s="155"/>
      <c r="G274" s="155"/>
      <c r="H274" s="155"/>
      <c r="I274" s="156"/>
      <c r="J274" s="157">
        <f>C274</f>
        <v>0</v>
      </c>
      <c r="K274" s="157">
        <f>C274</f>
        <v>0</v>
      </c>
    </row>
    <row r="275" spans="1:11" s="37" customFormat="1" ht="12.75" x14ac:dyDescent="0.2">
      <c r="A275" s="153" t="s">
        <v>560</v>
      </c>
      <c r="B275" s="154"/>
      <c r="C275" s="155">
        <f>D275+E275+F275+G275+H275</f>
        <v>50000</v>
      </c>
      <c r="D275" s="155"/>
      <c r="E275" s="155">
        <v>50000</v>
      </c>
      <c r="F275" s="155"/>
      <c r="G275" s="155"/>
      <c r="H275" s="155"/>
      <c r="I275" s="156"/>
      <c r="J275" s="157">
        <f>C275</f>
        <v>50000</v>
      </c>
      <c r="K275" s="157">
        <f>C275</f>
        <v>50000</v>
      </c>
    </row>
    <row r="276" spans="1:11" s="37" customFormat="1" ht="12.75" x14ac:dyDescent="0.2">
      <c r="A276" s="99" t="s">
        <v>561</v>
      </c>
      <c r="B276" s="154"/>
      <c r="C276" s="155">
        <f>D276+E276+F276+G276+H276</f>
        <v>0</v>
      </c>
      <c r="D276" s="155"/>
      <c r="E276" s="155"/>
      <c r="F276" s="155"/>
      <c r="G276" s="155"/>
      <c r="H276" s="155"/>
      <c r="I276" s="156"/>
      <c r="J276" s="157">
        <f>C276</f>
        <v>0</v>
      </c>
      <c r="K276" s="157">
        <f>C276</f>
        <v>0</v>
      </c>
    </row>
    <row r="277" spans="1:11" ht="30" x14ac:dyDescent="0.25">
      <c r="A277" s="165" t="s">
        <v>186</v>
      </c>
      <c r="B277" s="163">
        <v>345</v>
      </c>
      <c r="C277" s="160">
        <f t="shared" si="34"/>
        <v>0</v>
      </c>
      <c r="D277" s="23">
        <f>SUM(D278:D281)</f>
        <v>0</v>
      </c>
      <c r="E277" s="23">
        <f>SUM(E278:E281)</f>
        <v>0</v>
      </c>
      <c r="F277" s="23">
        <f>SUM(F278:F281)</f>
        <v>0</v>
      </c>
      <c r="G277" s="23">
        <f>SUM(G278:G281)</f>
        <v>0</v>
      </c>
      <c r="H277" s="23">
        <f>SUM(H278:H281)</f>
        <v>0</v>
      </c>
      <c r="I277" s="164"/>
      <c r="J277" s="27">
        <f>SUM(J278:J281)</f>
        <v>0</v>
      </c>
      <c r="K277" s="27">
        <f>SUM(K278:K281)</f>
        <v>0</v>
      </c>
    </row>
    <row r="278" spans="1:11" s="37" customFormat="1" ht="12.75" x14ac:dyDescent="0.2">
      <c r="A278" s="153" t="s">
        <v>558</v>
      </c>
      <c r="B278" s="154"/>
      <c r="C278" s="155">
        <f t="shared" si="34"/>
        <v>0</v>
      </c>
      <c r="D278" s="155"/>
      <c r="E278" s="155"/>
      <c r="F278" s="155"/>
      <c r="G278" s="155"/>
      <c r="H278" s="155"/>
      <c r="I278" s="156"/>
      <c r="J278" s="157">
        <f>C278</f>
        <v>0</v>
      </c>
      <c r="K278" s="157">
        <f>C278</f>
        <v>0</v>
      </c>
    </row>
    <row r="279" spans="1:11" s="37" customFormat="1" ht="12.75" x14ac:dyDescent="0.2">
      <c r="A279" s="153" t="s">
        <v>559</v>
      </c>
      <c r="B279" s="154"/>
      <c r="C279" s="155">
        <f t="shared" si="34"/>
        <v>0</v>
      </c>
      <c r="D279" s="155"/>
      <c r="E279" s="155"/>
      <c r="F279" s="155"/>
      <c r="G279" s="155"/>
      <c r="H279" s="155"/>
      <c r="I279" s="156"/>
      <c r="J279" s="157">
        <f>C279</f>
        <v>0</v>
      </c>
      <c r="K279" s="157">
        <f>C279</f>
        <v>0</v>
      </c>
    </row>
    <row r="280" spans="1:11" s="37" customFormat="1" ht="12.75" x14ac:dyDescent="0.2">
      <c r="A280" s="153" t="s">
        <v>560</v>
      </c>
      <c r="B280" s="154"/>
      <c r="C280" s="155">
        <f t="shared" si="34"/>
        <v>0</v>
      </c>
      <c r="D280" s="155"/>
      <c r="E280" s="155"/>
      <c r="F280" s="155"/>
      <c r="G280" s="155"/>
      <c r="H280" s="155"/>
      <c r="I280" s="156"/>
      <c r="J280" s="157">
        <f>C280</f>
        <v>0</v>
      </c>
      <c r="K280" s="157">
        <f>C280</f>
        <v>0</v>
      </c>
    </row>
    <row r="281" spans="1:11" s="37" customFormat="1" ht="12.75" x14ac:dyDescent="0.2">
      <c r="A281" s="99" t="s">
        <v>561</v>
      </c>
      <c r="B281" s="154"/>
      <c r="C281" s="155">
        <f t="shared" si="34"/>
        <v>0</v>
      </c>
      <c r="D281" s="155"/>
      <c r="E281" s="155"/>
      <c r="F281" s="155"/>
      <c r="G281" s="155"/>
      <c r="H281" s="155"/>
      <c r="I281" s="156"/>
      <c r="J281" s="157">
        <f>C281</f>
        <v>0</v>
      </c>
      <c r="K281" s="157">
        <f>C281</f>
        <v>0</v>
      </c>
    </row>
    <row r="282" spans="1:11" ht="30" x14ac:dyDescent="0.25">
      <c r="A282" s="114" t="s">
        <v>454</v>
      </c>
      <c r="B282" s="163">
        <v>346</v>
      </c>
      <c r="C282" s="160">
        <f t="shared" si="34"/>
        <v>110548.26000000001</v>
      </c>
      <c r="D282" s="23">
        <f>SUM(D283:D286)</f>
        <v>0</v>
      </c>
      <c r="E282" s="23">
        <f>SUM(E283:E286)</f>
        <v>110548.26000000001</v>
      </c>
      <c r="F282" s="23">
        <f>SUM(F283:F286)</f>
        <v>0</v>
      </c>
      <c r="G282" s="23">
        <f>SUM(G283:G286)</f>
        <v>0</v>
      </c>
      <c r="H282" s="23">
        <f>SUM(H283:H286)</f>
        <v>0</v>
      </c>
      <c r="I282" s="164"/>
      <c r="J282" s="27">
        <f>SUM(J283:J286)</f>
        <v>110000</v>
      </c>
      <c r="K282" s="27">
        <f>SUM(K283:K286)</f>
        <v>110000</v>
      </c>
    </row>
    <row r="283" spans="1:11" s="37" customFormat="1" ht="12.75" x14ac:dyDescent="0.2">
      <c r="A283" s="153" t="s">
        <v>804</v>
      </c>
      <c r="B283" s="154"/>
      <c r="C283" s="155">
        <f t="shared" si="34"/>
        <v>289.51</v>
      </c>
      <c r="D283" s="155"/>
      <c r="E283" s="155">
        <v>289.51</v>
      </c>
      <c r="F283" s="155"/>
      <c r="G283" s="155"/>
      <c r="H283" s="155"/>
      <c r="I283" s="156"/>
      <c r="J283" s="157">
        <v>0</v>
      </c>
      <c r="K283" s="157">
        <v>0</v>
      </c>
    </row>
    <row r="284" spans="1:11" s="37" customFormat="1" ht="25.5" x14ac:dyDescent="0.2">
      <c r="A284" s="153" t="s">
        <v>808</v>
      </c>
      <c r="B284" s="154"/>
      <c r="C284" s="155">
        <f t="shared" si="34"/>
        <v>258.75</v>
      </c>
      <c r="D284" s="155"/>
      <c r="E284" s="155">
        <v>258.75</v>
      </c>
      <c r="F284" s="155"/>
      <c r="G284" s="155"/>
      <c r="H284" s="155"/>
      <c r="I284" s="156"/>
      <c r="J284" s="157">
        <v>0</v>
      </c>
      <c r="K284" s="157">
        <v>0</v>
      </c>
    </row>
    <row r="285" spans="1:11" s="37" customFormat="1" ht="12.75" x14ac:dyDescent="0.2">
      <c r="A285" s="153" t="s">
        <v>560</v>
      </c>
      <c r="B285" s="154"/>
      <c r="C285" s="155">
        <f t="shared" si="34"/>
        <v>60000</v>
      </c>
      <c r="D285" s="155"/>
      <c r="E285" s="155">
        <v>60000</v>
      </c>
      <c r="F285" s="155"/>
      <c r="G285" s="155"/>
      <c r="H285" s="155"/>
      <c r="I285" s="156"/>
      <c r="J285" s="157">
        <f>C285</f>
        <v>60000</v>
      </c>
      <c r="K285" s="157">
        <f>C285</f>
        <v>60000</v>
      </c>
    </row>
    <row r="286" spans="1:11" s="37" customFormat="1" ht="12.75" x14ac:dyDescent="0.2">
      <c r="A286" s="166" t="s">
        <v>561</v>
      </c>
      <c r="B286" s="154"/>
      <c r="C286" s="155">
        <f t="shared" si="34"/>
        <v>50000</v>
      </c>
      <c r="D286" s="155"/>
      <c r="E286" s="155">
        <v>50000</v>
      </c>
      <c r="F286" s="155"/>
      <c r="G286" s="155"/>
      <c r="H286" s="155"/>
      <c r="I286" s="156"/>
      <c r="J286" s="157">
        <f>C286</f>
        <v>50000</v>
      </c>
      <c r="K286" s="157">
        <f>C286</f>
        <v>50000</v>
      </c>
    </row>
    <row r="287" spans="1:11" ht="45" x14ac:dyDescent="0.25">
      <c r="A287" s="114" t="s">
        <v>191</v>
      </c>
      <c r="B287" s="163">
        <v>349</v>
      </c>
      <c r="C287" s="160">
        <f t="shared" si="34"/>
        <v>0</v>
      </c>
      <c r="D287" s="23">
        <f>SUM(D288:D291)</f>
        <v>0</v>
      </c>
      <c r="E287" s="23">
        <f>SUM(E288:E291)</f>
        <v>0</v>
      </c>
      <c r="F287" s="23">
        <f>SUM(F288:F291)</f>
        <v>0</v>
      </c>
      <c r="G287" s="23">
        <f>SUM(G288:G291)</f>
        <v>0</v>
      </c>
      <c r="H287" s="23">
        <f>SUM(H288:H291)</f>
        <v>0</v>
      </c>
      <c r="I287" s="164"/>
      <c r="J287" s="27">
        <f>SUM(J288:J291)</f>
        <v>0</v>
      </c>
      <c r="K287" s="27">
        <f>SUM(K288:K291)</f>
        <v>0</v>
      </c>
    </row>
    <row r="288" spans="1:11" s="37" customFormat="1" ht="12.75" x14ac:dyDescent="0.2">
      <c r="A288" s="153" t="s">
        <v>558</v>
      </c>
      <c r="B288" s="154"/>
      <c r="C288" s="155">
        <f t="shared" si="34"/>
        <v>0</v>
      </c>
      <c r="D288" s="155"/>
      <c r="E288" s="155"/>
      <c r="F288" s="155"/>
      <c r="G288" s="155"/>
      <c r="H288" s="155"/>
      <c r="I288" s="156"/>
      <c r="J288" s="157">
        <f>C288</f>
        <v>0</v>
      </c>
      <c r="K288" s="157">
        <f>C288</f>
        <v>0</v>
      </c>
    </row>
    <row r="289" spans="1:11" s="37" customFormat="1" ht="12.75" x14ac:dyDescent="0.2">
      <c r="A289" s="153" t="s">
        <v>559</v>
      </c>
      <c r="B289" s="154"/>
      <c r="C289" s="155">
        <f t="shared" si="34"/>
        <v>0</v>
      </c>
      <c r="D289" s="155"/>
      <c r="E289" s="155"/>
      <c r="F289" s="155"/>
      <c r="G289" s="155"/>
      <c r="H289" s="155"/>
      <c r="I289" s="156"/>
      <c r="J289" s="157">
        <f>C289</f>
        <v>0</v>
      </c>
      <c r="K289" s="157">
        <f>C289</f>
        <v>0</v>
      </c>
    </row>
    <row r="290" spans="1:11" s="37" customFormat="1" ht="12.75" x14ac:dyDescent="0.2">
      <c r="A290" s="153" t="s">
        <v>560</v>
      </c>
      <c r="B290" s="154"/>
      <c r="C290" s="155">
        <f t="shared" si="34"/>
        <v>0</v>
      </c>
      <c r="D290" s="155"/>
      <c r="E290" s="155"/>
      <c r="F290" s="155"/>
      <c r="G290" s="155"/>
      <c r="H290" s="155"/>
      <c r="I290" s="156"/>
      <c r="J290" s="157">
        <f>C290</f>
        <v>0</v>
      </c>
      <c r="K290" s="157">
        <f>C290</f>
        <v>0</v>
      </c>
    </row>
    <row r="291" spans="1:11" s="37" customFormat="1" ht="13.5" thickBot="1" x14ac:dyDescent="0.25">
      <c r="A291" s="153" t="s">
        <v>561</v>
      </c>
      <c r="B291" s="154"/>
      <c r="C291" s="155">
        <f t="shared" si="34"/>
        <v>0</v>
      </c>
      <c r="D291" s="155"/>
      <c r="E291" s="155"/>
      <c r="F291" s="155"/>
      <c r="G291" s="155"/>
      <c r="H291" s="155"/>
      <c r="I291" s="156"/>
      <c r="J291" s="157">
        <f>C291</f>
        <v>0</v>
      </c>
      <c r="K291" s="157">
        <f>C291</f>
        <v>0</v>
      </c>
    </row>
    <row r="292" spans="1:11" ht="15.75" thickBot="1" x14ac:dyDescent="0.25">
      <c r="A292" s="355" t="s">
        <v>566</v>
      </c>
      <c r="B292" s="356"/>
      <c r="C292" s="301">
        <f>C282+C277+C272+C267+C262+C257+C252+C242+C237+C232+C227+C222+C217+C212+C207+C202+C197+C287+C247</f>
        <v>5104448.26</v>
      </c>
      <c r="D292" s="301">
        <f>D282+D277+D272+D267+D262+D257+D252+D242+D237+D232+D227+D222+D217+D212+D207+D202+D197+D287+D247</f>
        <v>767000</v>
      </c>
      <c r="E292" s="301">
        <f t="shared" ref="E292:K292" si="35">E282+E277+E272+E267+E262+E257+E252+E242+E237+E232+E227+E222+E217+E212+E207+E202+E197+E287</f>
        <v>289548.26</v>
      </c>
      <c r="F292" s="301">
        <f t="shared" si="35"/>
        <v>0</v>
      </c>
      <c r="G292" s="301">
        <f t="shared" si="35"/>
        <v>4047900</v>
      </c>
      <c r="H292" s="301">
        <f t="shared" si="35"/>
        <v>0</v>
      </c>
      <c r="I292" s="303">
        <f t="shared" si="35"/>
        <v>0</v>
      </c>
      <c r="J292" s="302">
        <f t="shared" si="35"/>
        <v>5103900</v>
      </c>
      <c r="K292" s="302">
        <f t="shared" si="35"/>
        <v>5103900</v>
      </c>
    </row>
    <row r="293" spans="1:11" x14ac:dyDescent="0.2">
      <c r="A293" s="357" t="s">
        <v>567</v>
      </c>
      <c r="B293" s="357"/>
      <c r="C293" s="358">
        <f t="shared" ref="C293:H293" si="36">C292+C191+C70</f>
        <v>56504748.259999998</v>
      </c>
      <c r="D293" s="358">
        <f t="shared" si="36"/>
        <v>39658422.140000001</v>
      </c>
      <c r="E293" s="358">
        <f>E292+E191+E70</f>
        <v>2131199.7999999998</v>
      </c>
      <c r="F293" s="358">
        <f>F292+F191+F70</f>
        <v>1079200</v>
      </c>
      <c r="G293" s="358">
        <f t="shared" si="36"/>
        <v>10751726.32</v>
      </c>
      <c r="H293" s="358">
        <f t="shared" si="36"/>
        <v>2884200</v>
      </c>
      <c r="I293" s="358"/>
      <c r="J293" s="358">
        <f>J292+J191+J70</f>
        <v>59131100</v>
      </c>
      <c r="K293" s="358">
        <f>K292+K191+K70</f>
        <v>60439500</v>
      </c>
    </row>
    <row r="294" spans="1:11" s="167" customFormat="1" ht="18.75" x14ac:dyDescent="0.2">
      <c r="A294" s="359" t="s">
        <v>568</v>
      </c>
      <c r="B294" s="359"/>
      <c r="C294" s="360"/>
      <c r="D294" s="360"/>
      <c r="E294" s="360">
        <v>2000000</v>
      </c>
      <c r="F294" s="360">
        <f>(C293-D293-H293)/2</f>
        <v>6981063.0599999987</v>
      </c>
      <c r="G294" s="360">
        <f>C293-D293-E293-F293-H293</f>
        <v>10751726.319999997</v>
      </c>
      <c r="H294" s="359"/>
      <c r="I294" s="361"/>
      <c r="J294" s="361"/>
      <c r="K294" s="361"/>
    </row>
    <row r="295" spans="1:11" s="167" customFormat="1" ht="12.75" customHeight="1" x14ac:dyDescent="0.2">
      <c r="A295" s="168"/>
      <c r="B295" s="168"/>
      <c r="C295" s="169"/>
      <c r="D295" s="169"/>
      <c r="E295" s="169"/>
      <c r="F295" s="169"/>
      <c r="G295" s="169"/>
      <c r="H295" s="168"/>
      <c r="I295" s="170"/>
      <c r="J295" s="170"/>
      <c r="K295" s="170"/>
    </row>
    <row r="296" spans="1:11" s="167" customFormat="1" ht="12" customHeight="1" x14ac:dyDescent="0.2">
      <c r="A296" s="171" t="s">
        <v>569</v>
      </c>
      <c r="B296" s="171"/>
      <c r="C296" s="172" t="s">
        <v>570</v>
      </c>
      <c r="D296" s="169"/>
      <c r="E296" s="169"/>
      <c r="F296" s="169"/>
      <c r="G296" s="169"/>
      <c r="H296" s="168"/>
      <c r="I296" s="170"/>
      <c r="J296" s="170"/>
      <c r="K296" s="170"/>
    </row>
    <row r="297" spans="1:11" x14ac:dyDescent="0.2">
      <c r="A297" s="171"/>
      <c r="B297" s="171"/>
      <c r="C297" s="172"/>
      <c r="D297" s="172"/>
      <c r="E297" s="172"/>
      <c r="F297" s="172"/>
      <c r="G297" s="172"/>
      <c r="H297" s="171"/>
    </row>
    <row r="298" spans="1:11" x14ac:dyDescent="0.2">
      <c r="A298" s="11" t="s">
        <v>571</v>
      </c>
      <c r="C298" s="12" t="s">
        <v>737</v>
      </c>
    </row>
  </sheetData>
  <autoFilter ref="A7:O294" xr:uid="{00000000-0009-0000-0000-000002000000}"/>
  <mergeCells count="20">
    <mergeCell ref="A71:K71"/>
    <mergeCell ref="A72:B72"/>
    <mergeCell ref="A184:B184"/>
    <mergeCell ref="A192:K192"/>
    <mergeCell ref="D6:D7"/>
    <mergeCell ref="E6:H6"/>
    <mergeCell ref="A8:K8"/>
    <mergeCell ref="A9:B9"/>
    <mergeCell ref="A63:B63"/>
    <mergeCell ref="A67:B67"/>
    <mergeCell ref="A1:K1"/>
    <mergeCell ref="A2:K2"/>
    <mergeCell ref="A3:K3"/>
    <mergeCell ref="A5:A7"/>
    <mergeCell ref="B5:B7"/>
    <mergeCell ref="C5:H5"/>
    <mergeCell ref="I5:I7"/>
    <mergeCell ref="J5:J7"/>
    <mergeCell ref="K5:K7"/>
    <mergeCell ref="C6:C7"/>
  </mergeCells>
  <pageMargins left="0.70866141732283472" right="0.70866141732283472" top="0.27559055118110237" bottom="0.31496062992125984" header="0.27559055118110237" footer="0.15748031496062992"/>
  <pageSetup paperSize="9" scale="73" fitToHeight="0" orientation="landscape" r:id="rId1"/>
  <rowBreaks count="3" manualBreakCount="3">
    <brk id="175" max="10" man="1"/>
    <brk id="226" max="10" man="1"/>
    <brk id="271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68E9-F796-400C-88F5-63905D8A94F9}">
  <dimension ref="A1:M63"/>
  <sheetViews>
    <sheetView topLeftCell="A10" zoomScale="78" zoomScaleNormal="78" workbookViewId="0">
      <selection activeCell="N35" sqref="N35"/>
    </sheetView>
  </sheetViews>
  <sheetFormatPr defaultColWidth="14.5703125" defaultRowHeight="15" x14ac:dyDescent="0.25"/>
  <cols>
    <col min="1" max="1" width="16.42578125" style="176" customWidth="1"/>
    <col min="2" max="2" width="15.7109375" style="176" customWidth="1"/>
    <col min="3" max="3" width="12.7109375" style="176" customWidth="1"/>
    <col min="4" max="4" width="14.85546875" style="176" customWidth="1"/>
    <col min="5" max="5" width="19.85546875" style="176" customWidth="1"/>
    <col min="6" max="6" width="9.28515625" style="176" customWidth="1"/>
    <col min="7" max="7" width="9.85546875" style="176" customWidth="1"/>
    <col min="8" max="8" width="8.42578125" style="176" customWidth="1"/>
    <col min="9" max="9" width="8" style="176" customWidth="1"/>
    <col min="10" max="10" width="9.7109375" style="176" customWidth="1"/>
    <col min="11" max="11" width="15.28515625" style="176" customWidth="1"/>
    <col min="12" max="13" width="15.42578125" style="176" customWidth="1"/>
    <col min="14" max="254" width="8.85546875" style="176" customWidth="1"/>
    <col min="255" max="255" width="15" style="176" customWidth="1"/>
    <col min="256" max="256" width="14.5703125" style="176"/>
    <col min="257" max="257" width="16.42578125" style="176" customWidth="1"/>
    <col min="258" max="258" width="15.7109375" style="176" customWidth="1"/>
    <col min="259" max="259" width="12.7109375" style="176" customWidth="1"/>
    <col min="260" max="260" width="14.85546875" style="176" customWidth="1"/>
    <col min="261" max="261" width="19.85546875" style="176" customWidth="1"/>
    <col min="262" max="262" width="9.28515625" style="176" customWidth="1"/>
    <col min="263" max="263" width="9.85546875" style="176" customWidth="1"/>
    <col min="264" max="264" width="8.42578125" style="176" customWidth="1"/>
    <col min="265" max="265" width="8" style="176" customWidth="1"/>
    <col min="266" max="266" width="9.7109375" style="176" customWidth="1"/>
    <col min="267" max="267" width="15.28515625" style="176" customWidth="1"/>
    <col min="268" max="269" width="15.42578125" style="176" customWidth="1"/>
    <col min="270" max="510" width="8.85546875" style="176" customWidth="1"/>
    <col min="511" max="511" width="15" style="176" customWidth="1"/>
    <col min="512" max="512" width="14.5703125" style="176"/>
    <col min="513" max="513" width="16.42578125" style="176" customWidth="1"/>
    <col min="514" max="514" width="15.7109375" style="176" customWidth="1"/>
    <col min="515" max="515" width="12.7109375" style="176" customWidth="1"/>
    <col min="516" max="516" width="14.85546875" style="176" customWidth="1"/>
    <col min="517" max="517" width="19.85546875" style="176" customWidth="1"/>
    <col min="518" max="518" width="9.28515625" style="176" customWidth="1"/>
    <col min="519" max="519" width="9.85546875" style="176" customWidth="1"/>
    <col min="520" max="520" width="8.42578125" style="176" customWidth="1"/>
    <col min="521" max="521" width="8" style="176" customWidth="1"/>
    <col min="522" max="522" width="9.7109375" style="176" customWidth="1"/>
    <col min="523" max="523" width="15.28515625" style="176" customWidth="1"/>
    <col min="524" max="525" width="15.42578125" style="176" customWidth="1"/>
    <col min="526" max="766" width="8.85546875" style="176" customWidth="1"/>
    <col min="767" max="767" width="15" style="176" customWidth="1"/>
    <col min="768" max="768" width="14.5703125" style="176"/>
    <col min="769" max="769" width="16.42578125" style="176" customWidth="1"/>
    <col min="770" max="770" width="15.7109375" style="176" customWidth="1"/>
    <col min="771" max="771" width="12.7109375" style="176" customWidth="1"/>
    <col min="772" max="772" width="14.85546875" style="176" customWidth="1"/>
    <col min="773" max="773" width="19.85546875" style="176" customWidth="1"/>
    <col min="774" max="774" width="9.28515625" style="176" customWidth="1"/>
    <col min="775" max="775" width="9.85546875" style="176" customWidth="1"/>
    <col min="776" max="776" width="8.42578125" style="176" customWidth="1"/>
    <col min="777" max="777" width="8" style="176" customWidth="1"/>
    <col min="778" max="778" width="9.7109375" style="176" customWidth="1"/>
    <col min="779" max="779" width="15.28515625" style="176" customWidth="1"/>
    <col min="780" max="781" width="15.42578125" style="176" customWidth="1"/>
    <col min="782" max="1022" width="8.85546875" style="176" customWidth="1"/>
    <col min="1023" max="1023" width="15" style="176" customWidth="1"/>
    <col min="1024" max="1024" width="14.5703125" style="176"/>
    <col min="1025" max="1025" width="16.42578125" style="176" customWidth="1"/>
    <col min="1026" max="1026" width="15.7109375" style="176" customWidth="1"/>
    <col min="1027" max="1027" width="12.7109375" style="176" customWidth="1"/>
    <col min="1028" max="1028" width="14.85546875" style="176" customWidth="1"/>
    <col min="1029" max="1029" width="19.85546875" style="176" customWidth="1"/>
    <col min="1030" max="1030" width="9.28515625" style="176" customWidth="1"/>
    <col min="1031" max="1031" width="9.85546875" style="176" customWidth="1"/>
    <col min="1032" max="1032" width="8.42578125" style="176" customWidth="1"/>
    <col min="1033" max="1033" width="8" style="176" customWidth="1"/>
    <col min="1034" max="1034" width="9.7109375" style="176" customWidth="1"/>
    <col min="1035" max="1035" width="15.28515625" style="176" customWidth="1"/>
    <col min="1036" max="1037" width="15.42578125" style="176" customWidth="1"/>
    <col min="1038" max="1278" width="8.85546875" style="176" customWidth="1"/>
    <col min="1279" max="1279" width="15" style="176" customWidth="1"/>
    <col min="1280" max="1280" width="14.5703125" style="176"/>
    <col min="1281" max="1281" width="16.42578125" style="176" customWidth="1"/>
    <col min="1282" max="1282" width="15.7109375" style="176" customWidth="1"/>
    <col min="1283" max="1283" width="12.7109375" style="176" customWidth="1"/>
    <col min="1284" max="1284" width="14.85546875" style="176" customWidth="1"/>
    <col min="1285" max="1285" width="19.85546875" style="176" customWidth="1"/>
    <col min="1286" max="1286" width="9.28515625" style="176" customWidth="1"/>
    <col min="1287" max="1287" width="9.85546875" style="176" customWidth="1"/>
    <col min="1288" max="1288" width="8.42578125" style="176" customWidth="1"/>
    <col min="1289" max="1289" width="8" style="176" customWidth="1"/>
    <col min="1290" max="1290" width="9.7109375" style="176" customWidth="1"/>
    <col min="1291" max="1291" width="15.28515625" style="176" customWidth="1"/>
    <col min="1292" max="1293" width="15.42578125" style="176" customWidth="1"/>
    <col min="1294" max="1534" width="8.85546875" style="176" customWidth="1"/>
    <col min="1535" max="1535" width="15" style="176" customWidth="1"/>
    <col min="1536" max="1536" width="14.5703125" style="176"/>
    <col min="1537" max="1537" width="16.42578125" style="176" customWidth="1"/>
    <col min="1538" max="1538" width="15.7109375" style="176" customWidth="1"/>
    <col min="1539" max="1539" width="12.7109375" style="176" customWidth="1"/>
    <col min="1540" max="1540" width="14.85546875" style="176" customWidth="1"/>
    <col min="1541" max="1541" width="19.85546875" style="176" customWidth="1"/>
    <col min="1542" max="1542" width="9.28515625" style="176" customWidth="1"/>
    <col min="1543" max="1543" width="9.85546875" style="176" customWidth="1"/>
    <col min="1544" max="1544" width="8.42578125" style="176" customWidth="1"/>
    <col min="1545" max="1545" width="8" style="176" customWidth="1"/>
    <col min="1546" max="1546" width="9.7109375" style="176" customWidth="1"/>
    <col min="1547" max="1547" width="15.28515625" style="176" customWidth="1"/>
    <col min="1548" max="1549" width="15.42578125" style="176" customWidth="1"/>
    <col min="1550" max="1790" width="8.85546875" style="176" customWidth="1"/>
    <col min="1791" max="1791" width="15" style="176" customWidth="1"/>
    <col min="1792" max="1792" width="14.5703125" style="176"/>
    <col min="1793" max="1793" width="16.42578125" style="176" customWidth="1"/>
    <col min="1794" max="1794" width="15.7109375" style="176" customWidth="1"/>
    <col min="1795" max="1795" width="12.7109375" style="176" customWidth="1"/>
    <col min="1796" max="1796" width="14.85546875" style="176" customWidth="1"/>
    <col min="1797" max="1797" width="19.85546875" style="176" customWidth="1"/>
    <col min="1798" max="1798" width="9.28515625" style="176" customWidth="1"/>
    <col min="1799" max="1799" width="9.85546875" style="176" customWidth="1"/>
    <col min="1800" max="1800" width="8.42578125" style="176" customWidth="1"/>
    <col min="1801" max="1801" width="8" style="176" customWidth="1"/>
    <col min="1802" max="1802" width="9.7109375" style="176" customWidth="1"/>
    <col min="1803" max="1803" width="15.28515625" style="176" customWidth="1"/>
    <col min="1804" max="1805" width="15.42578125" style="176" customWidth="1"/>
    <col min="1806" max="2046" width="8.85546875" style="176" customWidth="1"/>
    <col min="2047" max="2047" width="15" style="176" customWidth="1"/>
    <col min="2048" max="2048" width="14.5703125" style="176"/>
    <col min="2049" max="2049" width="16.42578125" style="176" customWidth="1"/>
    <col min="2050" max="2050" width="15.7109375" style="176" customWidth="1"/>
    <col min="2051" max="2051" width="12.7109375" style="176" customWidth="1"/>
    <col min="2052" max="2052" width="14.85546875" style="176" customWidth="1"/>
    <col min="2053" max="2053" width="19.85546875" style="176" customWidth="1"/>
    <col min="2054" max="2054" width="9.28515625" style="176" customWidth="1"/>
    <col min="2055" max="2055" width="9.85546875" style="176" customWidth="1"/>
    <col min="2056" max="2056" width="8.42578125" style="176" customWidth="1"/>
    <col min="2057" max="2057" width="8" style="176" customWidth="1"/>
    <col min="2058" max="2058" width="9.7109375" style="176" customWidth="1"/>
    <col min="2059" max="2059" width="15.28515625" style="176" customWidth="1"/>
    <col min="2060" max="2061" width="15.42578125" style="176" customWidth="1"/>
    <col min="2062" max="2302" width="8.85546875" style="176" customWidth="1"/>
    <col min="2303" max="2303" width="15" style="176" customWidth="1"/>
    <col min="2304" max="2304" width="14.5703125" style="176"/>
    <col min="2305" max="2305" width="16.42578125" style="176" customWidth="1"/>
    <col min="2306" max="2306" width="15.7109375" style="176" customWidth="1"/>
    <col min="2307" max="2307" width="12.7109375" style="176" customWidth="1"/>
    <col min="2308" max="2308" width="14.85546875" style="176" customWidth="1"/>
    <col min="2309" max="2309" width="19.85546875" style="176" customWidth="1"/>
    <col min="2310" max="2310" width="9.28515625" style="176" customWidth="1"/>
    <col min="2311" max="2311" width="9.85546875" style="176" customWidth="1"/>
    <col min="2312" max="2312" width="8.42578125" style="176" customWidth="1"/>
    <col min="2313" max="2313" width="8" style="176" customWidth="1"/>
    <col min="2314" max="2314" width="9.7109375" style="176" customWidth="1"/>
    <col min="2315" max="2315" width="15.28515625" style="176" customWidth="1"/>
    <col min="2316" max="2317" width="15.42578125" style="176" customWidth="1"/>
    <col min="2318" max="2558" width="8.85546875" style="176" customWidth="1"/>
    <col min="2559" max="2559" width="15" style="176" customWidth="1"/>
    <col min="2560" max="2560" width="14.5703125" style="176"/>
    <col min="2561" max="2561" width="16.42578125" style="176" customWidth="1"/>
    <col min="2562" max="2562" width="15.7109375" style="176" customWidth="1"/>
    <col min="2563" max="2563" width="12.7109375" style="176" customWidth="1"/>
    <col min="2564" max="2564" width="14.85546875" style="176" customWidth="1"/>
    <col min="2565" max="2565" width="19.85546875" style="176" customWidth="1"/>
    <col min="2566" max="2566" width="9.28515625" style="176" customWidth="1"/>
    <col min="2567" max="2567" width="9.85546875" style="176" customWidth="1"/>
    <col min="2568" max="2568" width="8.42578125" style="176" customWidth="1"/>
    <col min="2569" max="2569" width="8" style="176" customWidth="1"/>
    <col min="2570" max="2570" width="9.7109375" style="176" customWidth="1"/>
    <col min="2571" max="2571" width="15.28515625" style="176" customWidth="1"/>
    <col min="2572" max="2573" width="15.42578125" style="176" customWidth="1"/>
    <col min="2574" max="2814" width="8.85546875" style="176" customWidth="1"/>
    <col min="2815" max="2815" width="15" style="176" customWidth="1"/>
    <col min="2816" max="2816" width="14.5703125" style="176"/>
    <col min="2817" max="2817" width="16.42578125" style="176" customWidth="1"/>
    <col min="2818" max="2818" width="15.7109375" style="176" customWidth="1"/>
    <col min="2819" max="2819" width="12.7109375" style="176" customWidth="1"/>
    <col min="2820" max="2820" width="14.85546875" style="176" customWidth="1"/>
    <col min="2821" max="2821" width="19.85546875" style="176" customWidth="1"/>
    <col min="2822" max="2822" width="9.28515625" style="176" customWidth="1"/>
    <col min="2823" max="2823" width="9.85546875" style="176" customWidth="1"/>
    <col min="2824" max="2824" width="8.42578125" style="176" customWidth="1"/>
    <col min="2825" max="2825" width="8" style="176" customWidth="1"/>
    <col min="2826" max="2826" width="9.7109375" style="176" customWidth="1"/>
    <col min="2827" max="2827" width="15.28515625" style="176" customWidth="1"/>
    <col min="2828" max="2829" width="15.42578125" style="176" customWidth="1"/>
    <col min="2830" max="3070" width="8.85546875" style="176" customWidth="1"/>
    <col min="3071" max="3071" width="15" style="176" customWidth="1"/>
    <col min="3072" max="3072" width="14.5703125" style="176"/>
    <col min="3073" max="3073" width="16.42578125" style="176" customWidth="1"/>
    <col min="3074" max="3074" width="15.7109375" style="176" customWidth="1"/>
    <col min="3075" max="3075" width="12.7109375" style="176" customWidth="1"/>
    <col min="3076" max="3076" width="14.85546875" style="176" customWidth="1"/>
    <col min="3077" max="3077" width="19.85546875" style="176" customWidth="1"/>
    <col min="3078" max="3078" width="9.28515625" style="176" customWidth="1"/>
    <col min="3079" max="3079" width="9.85546875" style="176" customWidth="1"/>
    <col min="3080" max="3080" width="8.42578125" style="176" customWidth="1"/>
    <col min="3081" max="3081" width="8" style="176" customWidth="1"/>
    <col min="3082" max="3082" width="9.7109375" style="176" customWidth="1"/>
    <col min="3083" max="3083" width="15.28515625" style="176" customWidth="1"/>
    <col min="3084" max="3085" width="15.42578125" style="176" customWidth="1"/>
    <col min="3086" max="3326" width="8.85546875" style="176" customWidth="1"/>
    <col min="3327" max="3327" width="15" style="176" customWidth="1"/>
    <col min="3328" max="3328" width="14.5703125" style="176"/>
    <col min="3329" max="3329" width="16.42578125" style="176" customWidth="1"/>
    <col min="3330" max="3330" width="15.7109375" style="176" customWidth="1"/>
    <col min="3331" max="3331" width="12.7109375" style="176" customWidth="1"/>
    <col min="3332" max="3332" width="14.85546875" style="176" customWidth="1"/>
    <col min="3333" max="3333" width="19.85546875" style="176" customWidth="1"/>
    <col min="3334" max="3334" width="9.28515625" style="176" customWidth="1"/>
    <col min="3335" max="3335" width="9.85546875" style="176" customWidth="1"/>
    <col min="3336" max="3336" width="8.42578125" style="176" customWidth="1"/>
    <col min="3337" max="3337" width="8" style="176" customWidth="1"/>
    <col min="3338" max="3338" width="9.7109375" style="176" customWidth="1"/>
    <col min="3339" max="3339" width="15.28515625" style="176" customWidth="1"/>
    <col min="3340" max="3341" width="15.42578125" style="176" customWidth="1"/>
    <col min="3342" max="3582" width="8.85546875" style="176" customWidth="1"/>
    <col min="3583" max="3583" width="15" style="176" customWidth="1"/>
    <col min="3584" max="3584" width="14.5703125" style="176"/>
    <col min="3585" max="3585" width="16.42578125" style="176" customWidth="1"/>
    <col min="3586" max="3586" width="15.7109375" style="176" customWidth="1"/>
    <col min="3587" max="3587" width="12.7109375" style="176" customWidth="1"/>
    <col min="3588" max="3588" width="14.85546875" style="176" customWidth="1"/>
    <col min="3589" max="3589" width="19.85546875" style="176" customWidth="1"/>
    <col min="3590" max="3590" width="9.28515625" style="176" customWidth="1"/>
    <col min="3591" max="3591" width="9.85546875" style="176" customWidth="1"/>
    <col min="3592" max="3592" width="8.42578125" style="176" customWidth="1"/>
    <col min="3593" max="3593" width="8" style="176" customWidth="1"/>
    <col min="3594" max="3594" width="9.7109375" style="176" customWidth="1"/>
    <col min="3595" max="3595" width="15.28515625" style="176" customWidth="1"/>
    <col min="3596" max="3597" width="15.42578125" style="176" customWidth="1"/>
    <col min="3598" max="3838" width="8.85546875" style="176" customWidth="1"/>
    <col min="3839" max="3839" width="15" style="176" customWidth="1"/>
    <col min="3840" max="3840" width="14.5703125" style="176"/>
    <col min="3841" max="3841" width="16.42578125" style="176" customWidth="1"/>
    <col min="3842" max="3842" width="15.7109375" style="176" customWidth="1"/>
    <col min="3843" max="3843" width="12.7109375" style="176" customWidth="1"/>
    <col min="3844" max="3844" width="14.85546875" style="176" customWidth="1"/>
    <col min="3845" max="3845" width="19.85546875" style="176" customWidth="1"/>
    <col min="3846" max="3846" width="9.28515625" style="176" customWidth="1"/>
    <col min="3847" max="3847" width="9.85546875" style="176" customWidth="1"/>
    <col min="3848" max="3848" width="8.42578125" style="176" customWidth="1"/>
    <col min="3849" max="3849" width="8" style="176" customWidth="1"/>
    <col min="3850" max="3850" width="9.7109375" style="176" customWidth="1"/>
    <col min="3851" max="3851" width="15.28515625" style="176" customWidth="1"/>
    <col min="3852" max="3853" width="15.42578125" style="176" customWidth="1"/>
    <col min="3854" max="4094" width="8.85546875" style="176" customWidth="1"/>
    <col min="4095" max="4095" width="15" style="176" customWidth="1"/>
    <col min="4096" max="4096" width="14.5703125" style="176"/>
    <col min="4097" max="4097" width="16.42578125" style="176" customWidth="1"/>
    <col min="4098" max="4098" width="15.7109375" style="176" customWidth="1"/>
    <col min="4099" max="4099" width="12.7109375" style="176" customWidth="1"/>
    <col min="4100" max="4100" width="14.85546875" style="176" customWidth="1"/>
    <col min="4101" max="4101" width="19.85546875" style="176" customWidth="1"/>
    <col min="4102" max="4102" width="9.28515625" style="176" customWidth="1"/>
    <col min="4103" max="4103" width="9.85546875" style="176" customWidth="1"/>
    <col min="4104" max="4104" width="8.42578125" style="176" customWidth="1"/>
    <col min="4105" max="4105" width="8" style="176" customWidth="1"/>
    <col min="4106" max="4106" width="9.7109375" style="176" customWidth="1"/>
    <col min="4107" max="4107" width="15.28515625" style="176" customWidth="1"/>
    <col min="4108" max="4109" width="15.42578125" style="176" customWidth="1"/>
    <col min="4110" max="4350" width="8.85546875" style="176" customWidth="1"/>
    <col min="4351" max="4351" width="15" style="176" customWidth="1"/>
    <col min="4352" max="4352" width="14.5703125" style="176"/>
    <col min="4353" max="4353" width="16.42578125" style="176" customWidth="1"/>
    <col min="4354" max="4354" width="15.7109375" style="176" customWidth="1"/>
    <col min="4355" max="4355" width="12.7109375" style="176" customWidth="1"/>
    <col min="4356" max="4356" width="14.85546875" style="176" customWidth="1"/>
    <col min="4357" max="4357" width="19.85546875" style="176" customWidth="1"/>
    <col min="4358" max="4358" width="9.28515625" style="176" customWidth="1"/>
    <col min="4359" max="4359" width="9.85546875" style="176" customWidth="1"/>
    <col min="4360" max="4360" width="8.42578125" style="176" customWidth="1"/>
    <col min="4361" max="4361" width="8" style="176" customWidth="1"/>
    <col min="4362" max="4362" width="9.7109375" style="176" customWidth="1"/>
    <col min="4363" max="4363" width="15.28515625" style="176" customWidth="1"/>
    <col min="4364" max="4365" width="15.42578125" style="176" customWidth="1"/>
    <col min="4366" max="4606" width="8.85546875" style="176" customWidth="1"/>
    <col min="4607" max="4607" width="15" style="176" customWidth="1"/>
    <col min="4608" max="4608" width="14.5703125" style="176"/>
    <col min="4609" max="4609" width="16.42578125" style="176" customWidth="1"/>
    <col min="4610" max="4610" width="15.7109375" style="176" customWidth="1"/>
    <col min="4611" max="4611" width="12.7109375" style="176" customWidth="1"/>
    <col min="4612" max="4612" width="14.85546875" style="176" customWidth="1"/>
    <col min="4613" max="4613" width="19.85546875" style="176" customWidth="1"/>
    <col min="4614" max="4614" width="9.28515625" style="176" customWidth="1"/>
    <col min="4615" max="4615" width="9.85546875" style="176" customWidth="1"/>
    <col min="4616" max="4616" width="8.42578125" style="176" customWidth="1"/>
    <col min="4617" max="4617" width="8" style="176" customWidth="1"/>
    <col min="4618" max="4618" width="9.7109375" style="176" customWidth="1"/>
    <col min="4619" max="4619" width="15.28515625" style="176" customWidth="1"/>
    <col min="4620" max="4621" width="15.42578125" style="176" customWidth="1"/>
    <col min="4622" max="4862" width="8.85546875" style="176" customWidth="1"/>
    <col min="4863" max="4863" width="15" style="176" customWidth="1"/>
    <col min="4864" max="4864" width="14.5703125" style="176"/>
    <col min="4865" max="4865" width="16.42578125" style="176" customWidth="1"/>
    <col min="4866" max="4866" width="15.7109375" style="176" customWidth="1"/>
    <col min="4867" max="4867" width="12.7109375" style="176" customWidth="1"/>
    <col min="4868" max="4868" width="14.85546875" style="176" customWidth="1"/>
    <col min="4869" max="4869" width="19.85546875" style="176" customWidth="1"/>
    <col min="4870" max="4870" width="9.28515625" style="176" customWidth="1"/>
    <col min="4871" max="4871" width="9.85546875" style="176" customWidth="1"/>
    <col min="4872" max="4872" width="8.42578125" style="176" customWidth="1"/>
    <col min="4873" max="4873" width="8" style="176" customWidth="1"/>
    <col min="4874" max="4874" width="9.7109375" style="176" customWidth="1"/>
    <col min="4875" max="4875" width="15.28515625" style="176" customWidth="1"/>
    <col min="4876" max="4877" width="15.42578125" style="176" customWidth="1"/>
    <col min="4878" max="5118" width="8.85546875" style="176" customWidth="1"/>
    <col min="5119" max="5119" width="15" style="176" customWidth="1"/>
    <col min="5120" max="5120" width="14.5703125" style="176"/>
    <col min="5121" max="5121" width="16.42578125" style="176" customWidth="1"/>
    <col min="5122" max="5122" width="15.7109375" style="176" customWidth="1"/>
    <col min="5123" max="5123" width="12.7109375" style="176" customWidth="1"/>
    <col min="5124" max="5124" width="14.85546875" style="176" customWidth="1"/>
    <col min="5125" max="5125" width="19.85546875" style="176" customWidth="1"/>
    <col min="5126" max="5126" width="9.28515625" style="176" customWidth="1"/>
    <col min="5127" max="5127" width="9.85546875" style="176" customWidth="1"/>
    <col min="5128" max="5128" width="8.42578125" style="176" customWidth="1"/>
    <col min="5129" max="5129" width="8" style="176" customWidth="1"/>
    <col min="5130" max="5130" width="9.7109375" style="176" customWidth="1"/>
    <col min="5131" max="5131" width="15.28515625" style="176" customWidth="1"/>
    <col min="5132" max="5133" width="15.42578125" style="176" customWidth="1"/>
    <col min="5134" max="5374" width="8.85546875" style="176" customWidth="1"/>
    <col min="5375" max="5375" width="15" style="176" customWidth="1"/>
    <col min="5376" max="5376" width="14.5703125" style="176"/>
    <col min="5377" max="5377" width="16.42578125" style="176" customWidth="1"/>
    <col min="5378" max="5378" width="15.7109375" style="176" customWidth="1"/>
    <col min="5379" max="5379" width="12.7109375" style="176" customWidth="1"/>
    <col min="5380" max="5380" width="14.85546875" style="176" customWidth="1"/>
    <col min="5381" max="5381" width="19.85546875" style="176" customWidth="1"/>
    <col min="5382" max="5382" width="9.28515625" style="176" customWidth="1"/>
    <col min="5383" max="5383" width="9.85546875" style="176" customWidth="1"/>
    <col min="5384" max="5384" width="8.42578125" style="176" customWidth="1"/>
    <col min="5385" max="5385" width="8" style="176" customWidth="1"/>
    <col min="5386" max="5386" width="9.7109375" style="176" customWidth="1"/>
    <col min="5387" max="5387" width="15.28515625" style="176" customWidth="1"/>
    <col min="5388" max="5389" width="15.42578125" style="176" customWidth="1"/>
    <col min="5390" max="5630" width="8.85546875" style="176" customWidth="1"/>
    <col min="5631" max="5631" width="15" style="176" customWidth="1"/>
    <col min="5632" max="5632" width="14.5703125" style="176"/>
    <col min="5633" max="5633" width="16.42578125" style="176" customWidth="1"/>
    <col min="5634" max="5634" width="15.7109375" style="176" customWidth="1"/>
    <col min="5635" max="5635" width="12.7109375" style="176" customWidth="1"/>
    <col min="5636" max="5636" width="14.85546875" style="176" customWidth="1"/>
    <col min="5637" max="5637" width="19.85546875" style="176" customWidth="1"/>
    <col min="5638" max="5638" width="9.28515625" style="176" customWidth="1"/>
    <col min="5639" max="5639" width="9.85546875" style="176" customWidth="1"/>
    <col min="5640" max="5640" width="8.42578125" style="176" customWidth="1"/>
    <col min="5641" max="5641" width="8" style="176" customWidth="1"/>
    <col min="5642" max="5642" width="9.7109375" style="176" customWidth="1"/>
    <col min="5643" max="5643" width="15.28515625" style="176" customWidth="1"/>
    <col min="5644" max="5645" width="15.42578125" style="176" customWidth="1"/>
    <col min="5646" max="5886" width="8.85546875" style="176" customWidth="1"/>
    <col min="5887" max="5887" width="15" style="176" customWidth="1"/>
    <col min="5888" max="5888" width="14.5703125" style="176"/>
    <col min="5889" max="5889" width="16.42578125" style="176" customWidth="1"/>
    <col min="5890" max="5890" width="15.7109375" style="176" customWidth="1"/>
    <col min="5891" max="5891" width="12.7109375" style="176" customWidth="1"/>
    <col min="5892" max="5892" width="14.85546875" style="176" customWidth="1"/>
    <col min="5893" max="5893" width="19.85546875" style="176" customWidth="1"/>
    <col min="5894" max="5894" width="9.28515625" style="176" customWidth="1"/>
    <col min="5895" max="5895" width="9.85546875" style="176" customWidth="1"/>
    <col min="5896" max="5896" width="8.42578125" style="176" customWidth="1"/>
    <col min="5897" max="5897" width="8" style="176" customWidth="1"/>
    <col min="5898" max="5898" width="9.7109375" style="176" customWidth="1"/>
    <col min="5899" max="5899" width="15.28515625" style="176" customWidth="1"/>
    <col min="5900" max="5901" width="15.42578125" style="176" customWidth="1"/>
    <col min="5902" max="6142" width="8.85546875" style="176" customWidth="1"/>
    <col min="6143" max="6143" width="15" style="176" customWidth="1"/>
    <col min="6144" max="6144" width="14.5703125" style="176"/>
    <col min="6145" max="6145" width="16.42578125" style="176" customWidth="1"/>
    <col min="6146" max="6146" width="15.7109375" style="176" customWidth="1"/>
    <col min="6147" max="6147" width="12.7109375" style="176" customWidth="1"/>
    <col min="6148" max="6148" width="14.85546875" style="176" customWidth="1"/>
    <col min="6149" max="6149" width="19.85546875" style="176" customWidth="1"/>
    <col min="6150" max="6150" width="9.28515625" style="176" customWidth="1"/>
    <col min="6151" max="6151" width="9.85546875" style="176" customWidth="1"/>
    <col min="6152" max="6152" width="8.42578125" style="176" customWidth="1"/>
    <col min="6153" max="6153" width="8" style="176" customWidth="1"/>
    <col min="6154" max="6154" width="9.7109375" style="176" customWidth="1"/>
    <col min="6155" max="6155" width="15.28515625" style="176" customWidth="1"/>
    <col min="6156" max="6157" width="15.42578125" style="176" customWidth="1"/>
    <col min="6158" max="6398" width="8.85546875" style="176" customWidth="1"/>
    <col min="6399" max="6399" width="15" style="176" customWidth="1"/>
    <col min="6400" max="6400" width="14.5703125" style="176"/>
    <col min="6401" max="6401" width="16.42578125" style="176" customWidth="1"/>
    <col min="6402" max="6402" width="15.7109375" style="176" customWidth="1"/>
    <col min="6403" max="6403" width="12.7109375" style="176" customWidth="1"/>
    <col min="6404" max="6404" width="14.85546875" style="176" customWidth="1"/>
    <col min="6405" max="6405" width="19.85546875" style="176" customWidth="1"/>
    <col min="6406" max="6406" width="9.28515625" style="176" customWidth="1"/>
    <col min="6407" max="6407" width="9.85546875" style="176" customWidth="1"/>
    <col min="6408" max="6408" width="8.42578125" style="176" customWidth="1"/>
    <col min="6409" max="6409" width="8" style="176" customWidth="1"/>
    <col min="6410" max="6410" width="9.7109375" style="176" customWidth="1"/>
    <col min="6411" max="6411" width="15.28515625" style="176" customWidth="1"/>
    <col min="6412" max="6413" width="15.42578125" style="176" customWidth="1"/>
    <col min="6414" max="6654" width="8.85546875" style="176" customWidth="1"/>
    <col min="6655" max="6655" width="15" style="176" customWidth="1"/>
    <col min="6656" max="6656" width="14.5703125" style="176"/>
    <col min="6657" max="6657" width="16.42578125" style="176" customWidth="1"/>
    <col min="6658" max="6658" width="15.7109375" style="176" customWidth="1"/>
    <col min="6659" max="6659" width="12.7109375" style="176" customWidth="1"/>
    <col min="6660" max="6660" width="14.85546875" style="176" customWidth="1"/>
    <col min="6661" max="6661" width="19.85546875" style="176" customWidth="1"/>
    <col min="6662" max="6662" width="9.28515625" style="176" customWidth="1"/>
    <col min="6663" max="6663" width="9.85546875" style="176" customWidth="1"/>
    <col min="6664" max="6664" width="8.42578125" style="176" customWidth="1"/>
    <col min="6665" max="6665" width="8" style="176" customWidth="1"/>
    <col min="6666" max="6666" width="9.7109375" style="176" customWidth="1"/>
    <col min="6667" max="6667" width="15.28515625" style="176" customWidth="1"/>
    <col min="6668" max="6669" width="15.42578125" style="176" customWidth="1"/>
    <col min="6670" max="6910" width="8.85546875" style="176" customWidth="1"/>
    <col min="6911" max="6911" width="15" style="176" customWidth="1"/>
    <col min="6912" max="6912" width="14.5703125" style="176"/>
    <col min="6913" max="6913" width="16.42578125" style="176" customWidth="1"/>
    <col min="6914" max="6914" width="15.7109375" style="176" customWidth="1"/>
    <col min="6915" max="6915" width="12.7109375" style="176" customWidth="1"/>
    <col min="6916" max="6916" width="14.85546875" style="176" customWidth="1"/>
    <col min="6917" max="6917" width="19.85546875" style="176" customWidth="1"/>
    <col min="6918" max="6918" width="9.28515625" style="176" customWidth="1"/>
    <col min="6919" max="6919" width="9.85546875" style="176" customWidth="1"/>
    <col min="6920" max="6920" width="8.42578125" style="176" customWidth="1"/>
    <col min="6921" max="6921" width="8" style="176" customWidth="1"/>
    <col min="6922" max="6922" width="9.7109375" style="176" customWidth="1"/>
    <col min="6923" max="6923" width="15.28515625" style="176" customWidth="1"/>
    <col min="6924" max="6925" width="15.42578125" style="176" customWidth="1"/>
    <col min="6926" max="7166" width="8.85546875" style="176" customWidth="1"/>
    <col min="7167" max="7167" width="15" style="176" customWidth="1"/>
    <col min="7168" max="7168" width="14.5703125" style="176"/>
    <col min="7169" max="7169" width="16.42578125" style="176" customWidth="1"/>
    <col min="7170" max="7170" width="15.7109375" style="176" customWidth="1"/>
    <col min="7171" max="7171" width="12.7109375" style="176" customWidth="1"/>
    <col min="7172" max="7172" width="14.85546875" style="176" customWidth="1"/>
    <col min="7173" max="7173" width="19.85546875" style="176" customWidth="1"/>
    <col min="7174" max="7174" width="9.28515625" style="176" customWidth="1"/>
    <col min="7175" max="7175" width="9.85546875" style="176" customWidth="1"/>
    <col min="7176" max="7176" width="8.42578125" style="176" customWidth="1"/>
    <col min="7177" max="7177" width="8" style="176" customWidth="1"/>
    <col min="7178" max="7178" width="9.7109375" style="176" customWidth="1"/>
    <col min="7179" max="7179" width="15.28515625" style="176" customWidth="1"/>
    <col min="7180" max="7181" width="15.42578125" style="176" customWidth="1"/>
    <col min="7182" max="7422" width="8.85546875" style="176" customWidth="1"/>
    <col min="7423" max="7423" width="15" style="176" customWidth="1"/>
    <col min="7424" max="7424" width="14.5703125" style="176"/>
    <col min="7425" max="7425" width="16.42578125" style="176" customWidth="1"/>
    <col min="7426" max="7426" width="15.7109375" style="176" customWidth="1"/>
    <col min="7427" max="7427" width="12.7109375" style="176" customWidth="1"/>
    <col min="7428" max="7428" width="14.85546875" style="176" customWidth="1"/>
    <col min="7429" max="7429" width="19.85546875" style="176" customWidth="1"/>
    <col min="7430" max="7430" width="9.28515625" style="176" customWidth="1"/>
    <col min="7431" max="7431" width="9.85546875" style="176" customWidth="1"/>
    <col min="7432" max="7432" width="8.42578125" style="176" customWidth="1"/>
    <col min="7433" max="7433" width="8" style="176" customWidth="1"/>
    <col min="7434" max="7434" width="9.7109375" style="176" customWidth="1"/>
    <col min="7435" max="7435" width="15.28515625" style="176" customWidth="1"/>
    <col min="7436" max="7437" width="15.42578125" style="176" customWidth="1"/>
    <col min="7438" max="7678" width="8.85546875" style="176" customWidth="1"/>
    <col min="7679" max="7679" width="15" style="176" customWidth="1"/>
    <col min="7680" max="7680" width="14.5703125" style="176"/>
    <col min="7681" max="7681" width="16.42578125" style="176" customWidth="1"/>
    <col min="7682" max="7682" width="15.7109375" style="176" customWidth="1"/>
    <col min="7683" max="7683" width="12.7109375" style="176" customWidth="1"/>
    <col min="7684" max="7684" width="14.85546875" style="176" customWidth="1"/>
    <col min="7685" max="7685" width="19.85546875" style="176" customWidth="1"/>
    <col min="7686" max="7686" width="9.28515625" style="176" customWidth="1"/>
    <col min="7687" max="7687" width="9.85546875" style="176" customWidth="1"/>
    <col min="7688" max="7688" width="8.42578125" style="176" customWidth="1"/>
    <col min="7689" max="7689" width="8" style="176" customWidth="1"/>
    <col min="7690" max="7690" width="9.7109375" style="176" customWidth="1"/>
    <col min="7691" max="7691" width="15.28515625" style="176" customWidth="1"/>
    <col min="7692" max="7693" width="15.42578125" style="176" customWidth="1"/>
    <col min="7694" max="7934" width="8.85546875" style="176" customWidth="1"/>
    <col min="7935" max="7935" width="15" style="176" customWidth="1"/>
    <col min="7936" max="7936" width="14.5703125" style="176"/>
    <col min="7937" max="7937" width="16.42578125" style="176" customWidth="1"/>
    <col min="7938" max="7938" width="15.7109375" style="176" customWidth="1"/>
    <col min="7939" max="7939" width="12.7109375" style="176" customWidth="1"/>
    <col min="7940" max="7940" width="14.85546875" style="176" customWidth="1"/>
    <col min="7941" max="7941" width="19.85546875" style="176" customWidth="1"/>
    <col min="7942" max="7942" width="9.28515625" style="176" customWidth="1"/>
    <col min="7943" max="7943" width="9.85546875" style="176" customWidth="1"/>
    <col min="7944" max="7944" width="8.42578125" style="176" customWidth="1"/>
    <col min="7945" max="7945" width="8" style="176" customWidth="1"/>
    <col min="7946" max="7946" width="9.7109375" style="176" customWidth="1"/>
    <col min="7947" max="7947" width="15.28515625" style="176" customWidth="1"/>
    <col min="7948" max="7949" width="15.42578125" style="176" customWidth="1"/>
    <col min="7950" max="8190" width="8.85546875" style="176" customWidth="1"/>
    <col min="8191" max="8191" width="15" style="176" customWidth="1"/>
    <col min="8192" max="8192" width="14.5703125" style="176"/>
    <col min="8193" max="8193" width="16.42578125" style="176" customWidth="1"/>
    <col min="8194" max="8194" width="15.7109375" style="176" customWidth="1"/>
    <col min="8195" max="8195" width="12.7109375" style="176" customWidth="1"/>
    <col min="8196" max="8196" width="14.85546875" style="176" customWidth="1"/>
    <col min="8197" max="8197" width="19.85546875" style="176" customWidth="1"/>
    <col min="8198" max="8198" width="9.28515625" style="176" customWidth="1"/>
    <col min="8199" max="8199" width="9.85546875" style="176" customWidth="1"/>
    <col min="8200" max="8200" width="8.42578125" style="176" customWidth="1"/>
    <col min="8201" max="8201" width="8" style="176" customWidth="1"/>
    <col min="8202" max="8202" width="9.7109375" style="176" customWidth="1"/>
    <col min="8203" max="8203" width="15.28515625" style="176" customWidth="1"/>
    <col min="8204" max="8205" width="15.42578125" style="176" customWidth="1"/>
    <col min="8206" max="8446" width="8.85546875" style="176" customWidth="1"/>
    <col min="8447" max="8447" width="15" style="176" customWidth="1"/>
    <col min="8448" max="8448" width="14.5703125" style="176"/>
    <col min="8449" max="8449" width="16.42578125" style="176" customWidth="1"/>
    <col min="8450" max="8450" width="15.7109375" style="176" customWidth="1"/>
    <col min="8451" max="8451" width="12.7109375" style="176" customWidth="1"/>
    <col min="8452" max="8452" width="14.85546875" style="176" customWidth="1"/>
    <col min="8453" max="8453" width="19.85546875" style="176" customWidth="1"/>
    <col min="8454" max="8454" width="9.28515625" style="176" customWidth="1"/>
    <col min="8455" max="8455" width="9.85546875" style="176" customWidth="1"/>
    <col min="8456" max="8456" width="8.42578125" style="176" customWidth="1"/>
    <col min="8457" max="8457" width="8" style="176" customWidth="1"/>
    <col min="8458" max="8458" width="9.7109375" style="176" customWidth="1"/>
    <col min="8459" max="8459" width="15.28515625" style="176" customWidth="1"/>
    <col min="8460" max="8461" width="15.42578125" style="176" customWidth="1"/>
    <col min="8462" max="8702" width="8.85546875" style="176" customWidth="1"/>
    <col min="8703" max="8703" width="15" style="176" customWidth="1"/>
    <col min="8704" max="8704" width="14.5703125" style="176"/>
    <col min="8705" max="8705" width="16.42578125" style="176" customWidth="1"/>
    <col min="8706" max="8706" width="15.7109375" style="176" customWidth="1"/>
    <col min="8707" max="8707" width="12.7109375" style="176" customWidth="1"/>
    <col min="8708" max="8708" width="14.85546875" style="176" customWidth="1"/>
    <col min="8709" max="8709" width="19.85546875" style="176" customWidth="1"/>
    <col min="8710" max="8710" width="9.28515625" style="176" customWidth="1"/>
    <col min="8711" max="8711" width="9.85546875" style="176" customWidth="1"/>
    <col min="8712" max="8712" width="8.42578125" style="176" customWidth="1"/>
    <col min="8713" max="8713" width="8" style="176" customWidth="1"/>
    <col min="8714" max="8714" width="9.7109375" style="176" customWidth="1"/>
    <col min="8715" max="8715" width="15.28515625" style="176" customWidth="1"/>
    <col min="8716" max="8717" width="15.42578125" style="176" customWidth="1"/>
    <col min="8718" max="8958" width="8.85546875" style="176" customWidth="1"/>
    <col min="8959" max="8959" width="15" style="176" customWidth="1"/>
    <col min="8960" max="8960" width="14.5703125" style="176"/>
    <col min="8961" max="8961" width="16.42578125" style="176" customWidth="1"/>
    <col min="8962" max="8962" width="15.7109375" style="176" customWidth="1"/>
    <col min="8963" max="8963" width="12.7109375" style="176" customWidth="1"/>
    <col min="8964" max="8964" width="14.85546875" style="176" customWidth="1"/>
    <col min="8965" max="8965" width="19.85546875" style="176" customWidth="1"/>
    <col min="8966" max="8966" width="9.28515625" style="176" customWidth="1"/>
    <col min="8967" max="8967" width="9.85546875" style="176" customWidth="1"/>
    <col min="8968" max="8968" width="8.42578125" style="176" customWidth="1"/>
    <col min="8969" max="8969" width="8" style="176" customWidth="1"/>
    <col min="8970" max="8970" width="9.7109375" style="176" customWidth="1"/>
    <col min="8971" max="8971" width="15.28515625" style="176" customWidth="1"/>
    <col min="8972" max="8973" width="15.42578125" style="176" customWidth="1"/>
    <col min="8974" max="9214" width="8.85546875" style="176" customWidth="1"/>
    <col min="9215" max="9215" width="15" style="176" customWidth="1"/>
    <col min="9216" max="9216" width="14.5703125" style="176"/>
    <col min="9217" max="9217" width="16.42578125" style="176" customWidth="1"/>
    <col min="9218" max="9218" width="15.7109375" style="176" customWidth="1"/>
    <col min="9219" max="9219" width="12.7109375" style="176" customWidth="1"/>
    <col min="9220" max="9220" width="14.85546875" style="176" customWidth="1"/>
    <col min="9221" max="9221" width="19.85546875" style="176" customWidth="1"/>
    <col min="9222" max="9222" width="9.28515625" style="176" customWidth="1"/>
    <col min="9223" max="9223" width="9.85546875" style="176" customWidth="1"/>
    <col min="9224" max="9224" width="8.42578125" style="176" customWidth="1"/>
    <col min="9225" max="9225" width="8" style="176" customWidth="1"/>
    <col min="9226" max="9226" width="9.7109375" style="176" customWidth="1"/>
    <col min="9227" max="9227" width="15.28515625" style="176" customWidth="1"/>
    <col min="9228" max="9229" width="15.42578125" style="176" customWidth="1"/>
    <col min="9230" max="9470" width="8.85546875" style="176" customWidth="1"/>
    <col min="9471" max="9471" width="15" style="176" customWidth="1"/>
    <col min="9472" max="9472" width="14.5703125" style="176"/>
    <col min="9473" max="9473" width="16.42578125" style="176" customWidth="1"/>
    <col min="9474" max="9474" width="15.7109375" style="176" customWidth="1"/>
    <col min="9475" max="9475" width="12.7109375" style="176" customWidth="1"/>
    <col min="9476" max="9476" width="14.85546875" style="176" customWidth="1"/>
    <col min="9477" max="9477" width="19.85546875" style="176" customWidth="1"/>
    <col min="9478" max="9478" width="9.28515625" style="176" customWidth="1"/>
    <col min="9479" max="9479" width="9.85546875" style="176" customWidth="1"/>
    <col min="9480" max="9480" width="8.42578125" style="176" customWidth="1"/>
    <col min="9481" max="9481" width="8" style="176" customWidth="1"/>
    <col min="9482" max="9482" width="9.7109375" style="176" customWidth="1"/>
    <col min="9483" max="9483" width="15.28515625" style="176" customWidth="1"/>
    <col min="9484" max="9485" width="15.42578125" style="176" customWidth="1"/>
    <col min="9486" max="9726" width="8.85546875" style="176" customWidth="1"/>
    <col min="9727" max="9727" width="15" style="176" customWidth="1"/>
    <col min="9728" max="9728" width="14.5703125" style="176"/>
    <col min="9729" max="9729" width="16.42578125" style="176" customWidth="1"/>
    <col min="9730" max="9730" width="15.7109375" style="176" customWidth="1"/>
    <col min="9731" max="9731" width="12.7109375" style="176" customWidth="1"/>
    <col min="9732" max="9732" width="14.85546875" style="176" customWidth="1"/>
    <col min="9733" max="9733" width="19.85546875" style="176" customWidth="1"/>
    <col min="9734" max="9734" width="9.28515625" style="176" customWidth="1"/>
    <col min="9735" max="9735" width="9.85546875" style="176" customWidth="1"/>
    <col min="9736" max="9736" width="8.42578125" style="176" customWidth="1"/>
    <col min="9737" max="9737" width="8" style="176" customWidth="1"/>
    <col min="9738" max="9738" width="9.7109375" style="176" customWidth="1"/>
    <col min="9739" max="9739" width="15.28515625" style="176" customWidth="1"/>
    <col min="9740" max="9741" width="15.42578125" style="176" customWidth="1"/>
    <col min="9742" max="9982" width="8.85546875" style="176" customWidth="1"/>
    <col min="9983" max="9983" width="15" style="176" customWidth="1"/>
    <col min="9984" max="9984" width="14.5703125" style="176"/>
    <col min="9985" max="9985" width="16.42578125" style="176" customWidth="1"/>
    <col min="9986" max="9986" width="15.7109375" style="176" customWidth="1"/>
    <col min="9987" max="9987" width="12.7109375" style="176" customWidth="1"/>
    <col min="9988" max="9988" width="14.85546875" style="176" customWidth="1"/>
    <col min="9989" max="9989" width="19.85546875" style="176" customWidth="1"/>
    <col min="9990" max="9990" width="9.28515625" style="176" customWidth="1"/>
    <col min="9991" max="9991" width="9.85546875" style="176" customWidth="1"/>
    <col min="9992" max="9992" width="8.42578125" style="176" customWidth="1"/>
    <col min="9993" max="9993" width="8" style="176" customWidth="1"/>
    <col min="9994" max="9994" width="9.7109375" style="176" customWidth="1"/>
    <col min="9995" max="9995" width="15.28515625" style="176" customWidth="1"/>
    <col min="9996" max="9997" width="15.42578125" style="176" customWidth="1"/>
    <col min="9998" max="10238" width="8.85546875" style="176" customWidth="1"/>
    <col min="10239" max="10239" width="15" style="176" customWidth="1"/>
    <col min="10240" max="10240" width="14.5703125" style="176"/>
    <col min="10241" max="10241" width="16.42578125" style="176" customWidth="1"/>
    <col min="10242" max="10242" width="15.7109375" style="176" customWidth="1"/>
    <col min="10243" max="10243" width="12.7109375" style="176" customWidth="1"/>
    <col min="10244" max="10244" width="14.85546875" style="176" customWidth="1"/>
    <col min="10245" max="10245" width="19.85546875" style="176" customWidth="1"/>
    <col min="10246" max="10246" width="9.28515625" style="176" customWidth="1"/>
    <col min="10247" max="10247" width="9.85546875" style="176" customWidth="1"/>
    <col min="10248" max="10248" width="8.42578125" style="176" customWidth="1"/>
    <col min="10249" max="10249" width="8" style="176" customWidth="1"/>
    <col min="10250" max="10250" width="9.7109375" style="176" customWidth="1"/>
    <col min="10251" max="10251" width="15.28515625" style="176" customWidth="1"/>
    <col min="10252" max="10253" width="15.42578125" style="176" customWidth="1"/>
    <col min="10254" max="10494" width="8.85546875" style="176" customWidth="1"/>
    <col min="10495" max="10495" width="15" style="176" customWidth="1"/>
    <col min="10496" max="10496" width="14.5703125" style="176"/>
    <col min="10497" max="10497" width="16.42578125" style="176" customWidth="1"/>
    <col min="10498" max="10498" width="15.7109375" style="176" customWidth="1"/>
    <col min="10499" max="10499" width="12.7109375" style="176" customWidth="1"/>
    <col min="10500" max="10500" width="14.85546875" style="176" customWidth="1"/>
    <col min="10501" max="10501" width="19.85546875" style="176" customWidth="1"/>
    <col min="10502" max="10502" width="9.28515625" style="176" customWidth="1"/>
    <col min="10503" max="10503" width="9.85546875" style="176" customWidth="1"/>
    <col min="10504" max="10504" width="8.42578125" style="176" customWidth="1"/>
    <col min="10505" max="10505" width="8" style="176" customWidth="1"/>
    <col min="10506" max="10506" width="9.7109375" style="176" customWidth="1"/>
    <col min="10507" max="10507" width="15.28515625" style="176" customWidth="1"/>
    <col min="10508" max="10509" width="15.42578125" style="176" customWidth="1"/>
    <col min="10510" max="10750" width="8.85546875" style="176" customWidth="1"/>
    <col min="10751" max="10751" width="15" style="176" customWidth="1"/>
    <col min="10752" max="10752" width="14.5703125" style="176"/>
    <col min="10753" max="10753" width="16.42578125" style="176" customWidth="1"/>
    <col min="10754" max="10754" width="15.7109375" style="176" customWidth="1"/>
    <col min="10755" max="10755" width="12.7109375" style="176" customWidth="1"/>
    <col min="10756" max="10756" width="14.85546875" style="176" customWidth="1"/>
    <col min="10757" max="10757" width="19.85546875" style="176" customWidth="1"/>
    <col min="10758" max="10758" width="9.28515625" style="176" customWidth="1"/>
    <col min="10759" max="10759" width="9.85546875" style="176" customWidth="1"/>
    <col min="10760" max="10760" width="8.42578125" style="176" customWidth="1"/>
    <col min="10761" max="10761" width="8" style="176" customWidth="1"/>
    <col min="10762" max="10762" width="9.7109375" style="176" customWidth="1"/>
    <col min="10763" max="10763" width="15.28515625" style="176" customWidth="1"/>
    <col min="10764" max="10765" width="15.42578125" style="176" customWidth="1"/>
    <col min="10766" max="11006" width="8.85546875" style="176" customWidth="1"/>
    <col min="11007" max="11007" width="15" style="176" customWidth="1"/>
    <col min="11008" max="11008" width="14.5703125" style="176"/>
    <col min="11009" max="11009" width="16.42578125" style="176" customWidth="1"/>
    <col min="11010" max="11010" width="15.7109375" style="176" customWidth="1"/>
    <col min="11011" max="11011" width="12.7109375" style="176" customWidth="1"/>
    <col min="11012" max="11012" width="14.85546875" style="176" customWidth="1"/>
    <col min="11013" max="11013" width="19.85546875" style="176" customWidth="1"/>
    <col min="11014" max="11014" width="9.28515625" style="176" customWidth="1"/>
    <col min="11015" max="11015" width="9.85546875" style="176" customWidth="1"/>
    <col min="11016" max="11016" width="8.42578125" style="176" customWidth="1"/>
    <col min="11017" max="11017" width="8" style="176" customWidth="1"/>
    <col min="11018" max="11018" width="9.7109375" style="176" customWidth="1"/>
    <col min="11019" max="11019" width="15.28515625" style="176" customWidth="1"/>
    <col min="11020" max="11021" width="15.42578125" style="176" customWidth="1"/>
    <col min="11022" max="11262" width="8.85546875" style="176" customWidth="1"/>
    <col min="11263" max="11263" width="15" style="176" customWidth="1"/>
    <col min="11264" max="11264" width="14.5703125" style="176"/>
    <col min="11265" max="11265" width="16.42578125" style="176" customWidth="1"/>
    <col min="11266" max="11266" width="15.7109375" style="176" customWidth="1"/>
    <col min="11267" max="11267" width="12.7109375" style="176" customWidth="1"/>
    <col min="11268" max="11268" width="14.85546875" style="176" customWidth="1"/>
    <col min="11269" max="11269" width="19.85546875" style="176" customWidth="1"/>
    <col min="11270" max="11270" width="9.28515625" style="176" customWidth="1"/>
    <col min="11271" max="11271" width="9.85546875" style="176" customWidth="1"/>
    <col min="11272" max="11272" width="8.42578125" style="176" customWidth="1"/>
    <col min="11273" max="11273" width="8" style="176" customWidth="1"/>
    <col min="11274" max="11274" width="9.7109375" style="176" customWidth="1"/>
    <col min="11275" max="11275" width="15.28515625" style="176" customWidth="1"/>
    <col min="11276" max="11277" width="15.42578125" style="176" customWidth="1"/>
    <col min="11278" max="11518" width="8.85546875" style="176" customWidth="1"/>
    <col min="11519" max="11519" width="15" style="176" customWidth="1"/>
    <col min="11520" max="11520" width="14.5703125" style="176"/>
    <col min="11521" max="11521" width="16.42578125" style="176" customWidth="1"/>
    <col min="11522" max="11522" width="15.7109375" style="176" customWidth="1"/>
    <col min="11523" max="11523" width="12.7109375" style="176" customWidth="1"/>
    <col min="11524" max="11524" width="14.85546875" style="176" customWidth="1"/>
    <col min="11525" max="11525" width="19.85546875" style="176" customWidth="1"/>
    <col min="11526" max="11526" width="9.28515625" style="176" customWidth="1"/>
    <col min="11527" max="11527" width="9.85546875" style="176" customWidth="1"/>
    <col min="11528" max="11528" width="8.42578125" style="176" customWidth="1"/>
    <col min="11529" max="11529" width="8" style="176" customWidth="1"/>
    <col min="11530" max="11530" width="9.7109375" style="176" customWidth="1"/>
    <col min="11531" max="11531" width="15.28515625" style="176" customWidth="1"/>
    <col min="11532" max="11533" width="15.42578125" style="176" customWidth="1"/>
    <col min="11534" max="11774" width="8.85546875" style="176" customWidth="1"/>
    <col min="11775" max="11775" width="15" style="176" customWidth="1"/>
    <col min="11776" max="11776" width="14.5703125" style="176"/>
    <col min="11777" max="11777" width="16.42578125" style="176" customWidth="1"/>
    <col min="11778" max="11778" width="15.7109375" style="176" customWidth="1"/>
    <col min="11779" max="11779" width="12.7109375" style="176" customWidth="1"/>
    <col min="11780" max="11780" width="14.85546875" style="176" customWidth="1"/>
    <col min="11781" max="11781" width="19.85546875" style="176" customWidth="1"/>
    <col min="11782" max="11782" width="9.28515625" style="176" customWidth="1"/>
    <col min="11783" max="11783" width="9.85546875" style="176" customWidth="1"/>
    <col min="11784" max="11784" width="8.42578125" style="176" customWidth="1"/>
    <col min="11785" max="11785" width="8" style="176" customWidth="1"/>
    <col min="11786" max="11786" width="9.7109375" style="176" customWidth="1"/>
    <col min="11787" max="11787" width="15.28515625" style="176" customWidth="1"/>
    <col min="11788" max="11789" width="15.42578125" style="176" customWidth="1"/>
    <col min="11790" max="12030" width="8.85546875" style="176" customWidth="1"/>
    <col min="12031" max="12031" width="15" style="176" customWidth="1"/>
    <col min="12032" max="12032" width="14.5703125" style="176"/>
    <col min="12033" max="12033" width="16.42578125" style="176" customWidth="1"/>
    <col min="12034" max="12034" width="15.7109375" style="176" customWidth="1"/>
    <col min="12035" max="12035" width="12.7109375" style="176" customWidth="1"/>
    <col min="12036" max="12036" width="14.85546875" style="176" customWidth="1"/>
    <col min="12037" max="12037" width="19.85546875" style="176" customWidth="1"/>
    <col min="12038" max="12038" width="9.28515625" style="176" customWidth="1"/>
    <col min="12039" max="12039" width="9.85546875" style="176" customWidth="1"/>
    <col min="12040" max="12040" width="8.42578125" style="176" customWidth="1"/>
    <col min="12041" max="12041" width="8" style="176" customWidth="1"/>
    <col min="12042" max="12042" width="9.7109375" style="176" customWidth="1"/>
    <col min="12043" max="12043" width="15.28515625" style="176" customWidth="1"/>
    <col min="12044" max="12045" width="15.42578125" style="176" customWidth="1"/>
    <col min="12046" max="12286" width="8.85546875" style="176" customWidth="1"/>
    <col min="12287" max="12287" width="15" style="176" customWidth="1"/>
    <col min="12288" max="12288" width="14.5703125" style="176"/>
    <col min="12289" max="12289" width="16.42578125" style="176" customWidth="1"/>
    <col min="12290" max="12290" width="15.7109375" style="176" customWidth="1"/>
    <col min="12291" max="12291" width="12.7109375" style="176" customWidth="1"/>
    <col min="12292" max="12292" width="14.85546875" style="176" customWidth="1"/>
    <col min="12293" max="12293" width="19.85546875" style="176" customWidth="1"/>
    <col min="12294" max="12294" width="9.28515625" style="176" customWidth="1"/>
    <col min="12295" max="12295" width="9.85546875" style="176" customWidth="1"/>
    <col min="12296" max="12296" width="8.42578125" style="176" customWidth="1"/>
    <col min="12297" max="12297" width="8" style="176" customWidth="1"/>
    <col min="12298" max="12298" width="9.7109375" style="176" customWidth="1"/>
    <col min="12299" max="12299" width="15.28515625" style="176" customWidth="1"/>
    <col min="12300" max="12301" width="15.42578125" style="176" customWidth="1"/>
    <col min="12302" max="12542" width="8.85546875" style="176" customWidth="1"/>
    <col min="12543" max="12543" width="15" style="176" customWidth="1"/>
    <col min="12544" max="12544" width="14.5703125" style="176"/>
    <col min="12545" max="12545" width="16.42578125" style="176" customWidth="1"/>
    <col min="12546" max="12546" width="15.7109375" style="176" customWidth="1"/>
    <col min="12547" max="12547" width="12.7109375" style="176" customWidth="1"/>
    <col min="12548" max="12548" width="14.85546875" style="176" customWidth="1"/>
    <col min="12549" max="12549" width="19.85546875" style="176" customWidth="1"/>
    <col min="12550" max="12550" width="9.28515625" style="176" customWidth="1"/>
    <col min="12551" max="12551" width="9.85546875" style="176" customWidth="1"/>
    <col min="12552" max="12552" width="8.42578125" style="176" customWidth="1"/>
    <col min="12553" max="12553" width="8" style="176" customWidth="1"/>
    <col min="12554" max="12554" width="9.7109375" style="176" customWidth="1"/>
    <col min="12555" max="12555" width="15.28515625" style="176" customWidth="1"/>
    <col min="12556" max="12557" width="15.42578125" style="176" customWidth="1"/>
    <col min="12558" max="12798" width="8.85546875" style="176" customWidth="1"/>
    <col min="12799" max="12799" width="15" style="176" customWidth="1"/>
    <col min="12800" max="12800" width="14.5703125" style="176"/>
    <col min="12801" max="12801" width="16.42578125" style="176" customWidth="1"/>
    <col min="12802" max="12802" width="15.7109375" style="176" customWidth="1"/>
    <col min="12803" max="12803" width="12.7109375" style="176" customWidth="1"/>
    <col min="12804" max="12804" width="14.85546875" style="176" customWidth="1"/>
    <col min="12805" max="12805" width="19.85546875" style="176" customWidth="1"/>
    <col min="12806" max="12806" width="9.28515625" style="176" customWidth="1"/>
    <col min="12807" max="12807" width="9.85546875" style="176" customWidth="1"/>
    <col min="12808" max="12808" width="8.42578125" style="176" customWidth="1"/>
    <col min="12809" max="12809" width="8" style="176" customWidth="1"/>
    <col min="12810" max="12810" width="9.7109375" style="176" customWidth="1"/>
    <col min="12811" max="12811" width="15.28515625" style="176" customWidth="1"/>
    <col min="12812" max="12813" width="15.42578125" style="176" customWidth="1"/>
    <col min="12814" max="13054" width="8.85546875" style="176" customWidth="1"/>
    <col min="13055" max="13055" width="15" style="176" customWidth="1"/>
    <col min="13056" max="13056" width="14.5703125" style="176"/>
    <col min="13057" max="13057" width="16.42578125" style="176" customWidth="1"/>
    <col min="13058" max="13058" width="15.7109375" style="176" customWidth="1"/>
    <col min="13059" max="13059" width="12.7109375" style="176" customWidth="1"/>
    <col min="13060" max="13060" width="14.85546875" style="176" customWidth="1"/>
    <col min="13061" max="13061" width="19.85546875" style="176" customWidth="1"/>
    <col min="13062" max="13062" width="9.28515625" style="176" customWidth="1"/>
    <col min="13063" max="13063" width="9.85546875" style="176" customWidth="1"/>
    <col min="13064" max="13064" width="8.42578125" style="176" customWidth="1"/>
    <col min="13065" max="13065" width="8" style="176" customWidth="1"/>
    <col min="13066" max="13066" width="9.7109375" style="176" customWidth="1"/>
    <col min="13067" max="13067" width="15.28515625" style="176" customWidth="1"/>
    <col min="13068" max="13069" width="15.42578125" style="176" customWidth="1"/>
    <col min="13070" max="13310" width="8.85546875" style="176" customWidth="1"/>
    <col min="13311" max="13311" width="15" style="176" customWidth="1"/>
    <col min="13312" max="13312" width="14.5703125" style="176"/>
    <col min="13313" max="13313" width="16.42578125" style="176" customWidth="1"/>
    <col min="13314" max="13314" width="15.7109375" style="176" customWidth="1"/>
    <col min="13315" max="13315" width="12.7109375" style="176" customWidth="1"/>
    <col min="13316" max="13316" width="14.85546875" style="176" customWidth="1"/>
    <col min="13317" max="13317" width="19.85546875" style="176" customWidth="1"/>
    <col min="13318" max="13318" width="9.28515625" style="176" customWidth="1"/>
    <col min="13319" max="13319" width="9.85546875" style="176" customWidth="1"/>
    <col min="13320" max="13320" width="8.42578125" style="176" customWidth="1"/>
    <col min="13321" max="13321" width="8" style="176" customWidth="1"/>
    <col min="13322" max="13322" width="9.7109375" style="176" customWidth="1"/>
    <col min="13323" max="13323" width="15.28515625" style="176" customWidth="1"/>
    <col min="13324" max="13325" width="15.42578125" style="176" customWidth="1"/>
    <col min="13326" max="13566" width="8.85546875" style="176" customWidth="1"/>
    <col min="13567" max="13567" width="15" style="176" customWidth="1"/>
    <col min="13568" max="13568" width="14.5703125" style="176"/>
    <col min="13569" max="13569" width="16.42578125" style="176" customWidth="1"/>
    <col min="13570" max="13570" width="15.7109375" style="176" customWidth="1"/>
    <col min="13571" max="13571" width="12.7109375" style="176" customWidth="1"/>
    <col min="13572" max="13572" width="14.85546875" style="176" customWidth="1"/>
    <col min="13573" max="13573" width="19.85546875" style="176" customWidth="1"/>
    <col min="13574" max="13574" width="9.28515625" style="176" customWidth="1"/>
    <col min="13575" max="13575" width="9.85546875" style="176" customWidth="1"/>
    <col min="13576" max="13576" width="8.42578125" style="176" customWidth="1"/>
    <col min="13577" max="13577" width="8" style="176" customWidth="1"/>
    <col min="13578" max="13578" width="9.7109375" style="176" customWidth="1"/>
    <col min="13579" max="13579" width="15.28515625" style="176" customWidth="1"/>
    <col min="13580" max="13581" width="15.42578125" style="176" customWidth="1"/>
    <col min="13582" max="13822" width="8.85546875" style="176" customWidth="1"/>
    <col min="13823" max="13823" width="15" style="176" customWidth="1"/>
    <col min="13824" max="13824" width="14.5703125" style="176"/>
    <col min="13825" max="13825" width="16.42578125" style="176" customWidth="1"/>
    <col min="13826" max="13826" width="15.7109375" style="176" customWidth="1"/>
    <col min="13827" max="13827" width="12.7109375" style="176" customWidth="1"/>
    <col min="13828" max="13828" width="14.85546875" style="176" customWidth="1"/>
    <col min="13829" max="13829" width="19.85546875" style="176" customWidth="1"/>
    <col min="13830" max="13830" width="9.28515625" style="176" customWidth="1"/>
    <col min="13831" max="13831" width="9.85546875" style="176" customWidth="1"/>
    <col min="13832" max="13832" width="8.42578125" style="176" customWidth="1"/>
    <col min="13833" max="13833" width="8" style="176" customWidth="1"/>
    <col min="13834" max="13834" width="9.7109375" style="176" customWidth="1"/>
    <col min="13835" max="13835" width="15.28515625" style="176" customWidth="1"/>
    <col min="13836" max="13837" width="15.42578125" style="176" customWidth="1"/>
    <col min="13838" max="14078" width="8.85546875" style="176" customWidth="1"/>
    <col min="14079" max="14079" width="15" style="176" customWidth="1"/>
    <col min="14080" max="14080" width="14.5703125" style="176"/>
    <col min="14081" max="14081" width="16.42578125" style="176" customWidth="1"/>
    <col min="14082" max="14082" width="15.7109375" style="176" customWidth="1"/>
    <col min="14083" max="14083" width="12.7109375" style="176" customWidth="1"/>
    <col min="14084" max="14084" width="14.85546875" style="176" customWidth="1"/>
    <col min="14085" max="14085" width="19.85546875" style="176" customWidth="1"/>
    <col min="14086" max="14086" width="9.28515625" style="176" customWidth="1"/>
    <col min="14087" max="14087" width="9.85546875" style="176" customWidth="1"/>
    <col min="14088" max="14088" width="8.42578125" style="176" customWidth="1"/>
    <col min="14089" max="14089" width="8" style="176" customWidth="1"/>
    <col min="14090" max="14090" width="9.7109375" style="176" customWidth="1"/>
    <col min="14091" max="14091" width="15.28515625" style="176" customWidth="1"/>
    <col min="14092" max="14093" width="15.42578125" style="176" customWidth="1"/>
    <col min="14094" max="14334" width="8.85546875" style="176" customWidth="1"/>
    <col min="14335" max="14335" width="15" style="176" customWidth="1"/>
    <col min="14336" max="14336" width="14.5703125" style="176"/>
    <col min="14337" max="14337" width="16.42578125" style="176" customWidth="1"/>
    <col min="14338" max="14338" width="15.7109375" style="176" customWidth="1"/>
    <col min="14339" max="14339" width="12.7109375" style="176" customWidth="1"/>
    <col min="14340" max="14340" width="14.85546875" style="176" customWidth="1"/>
    <col min="14341" max="14341" width="19.85546875" style="176" customWidth="1"/>
    <col min="14342" max="14342" width="9.28515625" style="176" customWidth="1"/>
    <col min="14343" max="14343" width="9.85546875" style="176" customWidth="1"/>
    <col min="14344" max="14344" width="8.42578125" style="176" customWidth="1"/>
    <col min="14345" max="14345" width="8" style="176" customWidth="1"/>
    <col min="14346" max="14346" width="9.7109375" style="176" customWidth="1"/>
    <col min="14347" max="14347" width="15.28515625" style="176" customWidth="1"/>
    <col min="14348" max="14349" width="15.42578125" style="176" customWidth="1"/>
    <col min="14350" max="14590" width="8.85546875" style="176" customWidth="1"/>
    <col min="14591" max="14591" width="15" style="176" customWidth="1"/>
    <col min="14592" max="14592" width="14.5703125" style="176"/>
    <col min="14593" max="14593" width="16.42578125" style="176" customWidth="1"/>
    <col min="14594" max="14594" width="15.7109375" style="176" customWidth="1"/>
    <col min="14595" max="14595" width="12.7109375" style="176" customWidth="1"/>
    <col min="14596" max="14596" width="14.85546875" style="176" customWidth="1"/>
    <col min="14597" max="14597" width="19.85546875" style="176" customWidth="1"/>
    <col min="14598" max="14598" width="9.28515625" style="176" customWidth="1"/>
    <col min="14599" max="14599" width="9.85546875" style="176" customWidth="1"/>
    <col min="14600" max="14600" width="8.42578125" style="176" customWidth="1"/>
    <col min="14601" max="14601" width="8" style="176" customWidth="1"/>
    <col min="14602" max="14602" width="9.7109375" style="176" customWidth="1"/>
    <col min="14603" max="14603" width="15.28515625" style="176" customWidth="1"/>
    <col min="14604" max="14605" width="15.42578125" style="176" customWidth="1"/>
    <col min="14606" max="14846" width="8.85546875" style="176" customWidth="1"/>
    <col min="14847" max="14847" width="15" style="176" customWidth="1"/>
    <col min="14848" max="14848" width="14.5703125" style="176"/>
    <col min="14849" max="14849" width="16.42578125" style="176" customWidth="1"/>
    <col min="14850" max="14850" width="15.7109375" style="176" customWidth="1"/>
    <col min="14851" max="14851" width="12.7109375" style="176" customWidth="1"/>
    <col min="14852" max="14852" width="14.85546875" style="176" customWidth="1"/>
    <col min="14853" max="14853" width="19.85546875" style="176" customWidth="1"/>
    <col min="14854" max="14854" width="9.28515625" style="176" customWidth="1"/>
    <col min="14855" max="14855" width="9.85546875" style="176" customWidth="1"/>
    <col min="14856" max="14856" width="8.42578125" style="176" customWidth="1"/>
    <col min="14857" max="14857" width="8" style="176" customWidth="1"/>
    <col min="14858" max="14858" width="9.7109375" style="176" customWidth="1"/>
    <col min="14859" max="14859" width="15.28515625" style="176" customWidth="1"/>
    <col min="14860" max="14861" width="15.42578125" style="176" customWidth="1"/>
    <col min="14862" max="15102" width="8.85546875" style="176" customWidth="1"/>
    <col min="15103" max="15103" width="15" style="176" customWidth="1"/>
    <col min="15104" max="15104" width="14.5703125" style="176"/>
    <col min="15105" max="15105" width="16.42578125" style="176" customWidth="1"/>
    <col min="15106" max="15106" width="15.7109375" style="176" customWidth="1"/>
    <col min="15107" max="15107" width="12.7109375" style="176" customWidth="1"/>
    <col min="15108" max="15108" width="14.85546875" style="176" customWidth="1"/>
    <col min="15109" max="15109" width="19.85546875" style="176" customWidth="1"/>
    <col min="15110" max="15110" width="9.28515625" style="176" customWidth="1"/>
    <col min="15111" max="15111" width="9.85546875" style="176" customWidth="1"/>
    <col min="15112" max="15112" width="8.42578125" style="176" customWidth="1"/>
    <col min="15113" max="15113" width="8" style="176" customWidth="1"/>
    <col min="15114" max="15114" width="9.7109375" style="176" customWidth="1"/>
    <col min="15115" max="15115" width="15.28515625" style="176" customWidth="1"/>
    <col min="15116" max="15117" width="15.42578125" style="176" customWidth="1"/>
    <col min="15118" max="15358" width="8.85546875" style="176" customWidth="1"/>
    <col min="15359" max="15359" width="15" style="176" customWidth="1"/>
    <col min="15360" max="15360" width="14.5703125" style="176"/>
    <col min="15361" max="15361" width="16.42578125" style="176" customWidth="1"/>
    <col min="15362" max="15362" width="15.7109375" style="176" customWidth="1"/>
    <col min="15363" max="15363" width="12.7109375" style="176" customWidth="1"/>
    <col min="15364" max="15364" width="14.85546875" style="176" customWidth="1"/>
    <col min="15365" max="15365" width="19.85546875" style="176" customWidth="1"/>
    <col min="15366" max="15366" width="9.28515625" style="176" customWidth="1"/>
    <col min="15367" max="15367" width="9.85546875" style="176" customWidth="1"/>
    <col min="15368" max="15368" width="8.42578125" style="176" customWidth="1"/>
    <col min="15369" max="15369" width="8" style="176" customWidth="1"/>
    <col min="15370" max="15370" width="9.7109375" style="176" customWidth="1"/>
    <col min="15371" max="15371" width="15.28515625" style="176" customWidth="1"/>
    <col min="15372" max="15373" width="15.42578125" style="176" customWidth="1"/>
    <col min="15374" max="15614" width="8.85546875" style="176" customWidth="1"/>
    <col min="15615" max="15615" width="15" style="176" customWidth="1"/>
    <col min="15616" max="15616" width="14.5703125" style="176"/>
    <col min="15617" max="15617" width="16.42578125" style="176" customWidth="1"/>
    <col min="15618" max="15618" width="15.7109375" style="176" customWidth="1"/>
    <col min="15619" max="15619" width="12.7109375" style="176" customWidth="1"/>
    <col min="15620" max="15620" width="14.85546875" style="176" customWidth="1"/>
    <col min="15621" max="15621" width="19.85546875" style="176" customWidth="1"/>
    <col min="15622" max="15622" width="9.28515625" style="176" customWidth="1"/>
    <col min="15623" max="15623" width="9.85546875" style="176" customWidth="1"/>
    <col min="15624" max="15624" width="8.42578125" style="176" customWidth="1"/>
    <col min="15625" max="15625" width="8" style="176" customWidth="1"/>
    <col min="15626" max="15626" width="9.7109375" style="176" customWidth="1"/>
    <col min="15627" max="15627" width="15.28515625" style="176" customWidth="1"/>
    <col min="15628" max="15629" width="15.42578125" style="176" customWidth="1"/>
    <col min="15630" max="15870" width="8.85546875" style="176" customWidth="1"/>
    <col min="15871" max="15871" width="15" style="176" customWidth="1"/>
    <col min="15872" max="15872" width="14.5703125" style="176"/>
    <col min="15873" max="15873" width="16.42578125" style="176" customWidth="1"/>
    <col min="15874" max="15874" width="15.7109375" style="176" customWidth="1"/>
    <col min="15875" max="15875" width="12.7109375" style="176" customWidth="1"/>
    <col min="15876" max="15876" width="14.85546875" style="176" customWidth="1"/>
    <col min="15877" max="15877" width="19.85546875" style="176" customWidth="1"/>
    <col min="15878" max="15878" width="9.28515625" style="176" customWidth="1"/>
    <col min="15879" max="15879" width="9.85546875" style="176" customWidth="1"/>
    <col min="15880" max="15880" width="8.42578125" style="176" customWidth="1"/>
    <col min="15881" max="15881" width="8" style="176" customWidth="1"/>
    <col min="15882" max="15882" width="9.7109375" style="176" customWidth="1"/>
    <col min="15883" max="15883" width="15.28515625" style="176" customWidth="1"/>
    <col min="15884" max="15885" width="15.42578125" style="176" customWidth="1"/>
    <col min="15886" max="16126" width="8.85546875" style="176" customWidth="1"/>
    <col min="16127" max="16127" width="15" style="176" customWidth="1"/>
    <col min="16128" max="16128" width="14.5703125" style="176"/>
    <col min="16129" max="16129" width="16.42578125" style="176" customWidth="1"/>
    <col min="16130" max="16130" width="15.7109375" style="176" customWidth="1"/>
    <col min="16131" max="16131" width="12.7109375" style="176" customWidth="1"/>
    <col min="16132" max="16132" width="14.85546875" style="176" customWidth="1"/>
    <col min="16133" max="16133" width="19.85546875" style="176" customWidth="1"/>
    <col min="16134" max="16134" width="9.28515625" style="176" customWidth="1"/>
    <col min="16135" max="16135" width="9.85546875" style="176" customWidth="1"/>
    <col min="16136" max="16136" width="8.42578125" style="176" customWidth="1"/>
    <col min="16137" max="16137" width="8" style="176" customWidth="1"/>
    <col min="16138" max="16138" width="9.7109375" style="176" customWidth="1"/>
    <col min="16139" max="16139" width="15.28515625" style="176" customWidth="1"/>
    <col min="16140" max="16141" width="15.42578125" style="176" customWidth="1"/>
    <col min="16142" max="16382" width="8.85546875" style="176" customWidth="1"/>
    <col min="16383" max="16383" width="15" style="176" customWidth="1"/>
    <col min="16384" max="16384" width="14.5703125" style="176"/>
  </cols>
  <sheetData>
    <row r="1" spans="1:12" ht="15.75" x14ac:dyDescent="0.2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2" ht="18.75" customHeight="1" x14ac:dyDescent="0.3">
      <c r="A2" s="513" t="s">
        <v>575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</row>
    <row r="3" spans="1:12" ht="18.75" x14ac:dyDescent="0.3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5" hidden="1" customHeight="1" x14ac:dyDescent="0.25"/>
    <row r="5" spans="1:12" ht="13.9" customHeight="1" x14ac:dyDescent="0.25">
      <c r="A5" s="514" t="s">
        <v>576</v>
      </c>
      <c r="B5" s="514" t="s">
        <v>577</v>
      </c>
      <c r="C5" s="534" t="s">
        <v>578</v>
      </c>
      <c r="D5" s="535"/>
      <c r="E5" s="535"/>
      <c r="F5" s="536"/>
      <c r="G5" s="537" t="s">
        <v>579</v>
      </c>
      <c r="H5" s="517" t="s">
        <v>580</v>
      </c>
      <c r="I5" s="540"/>
      <c r="J5" s="518"/>
      <c r="K5" s="514" t="s">
        <v>581</v>
      </c>
    </row>
    <row r="6" spans="1:12" ht="27" customHeight="1" x14ac:dyDescent="0.25">
      <c r="A6" s="515"/>
      <c r="B6" s="515"/>
      <c r="C6" s="537" t="s">
        <v>582</v>
      </c>
      <c r="D6" s="537" t="s">
        <v>583</v>
      </c>
      <c r="E6" s="537" t="s">
        <v>584</v>
      </c>
      <c r="F6" s="537" t="s">
        <v>585</v>
      </c>
      <c r="G6" s="538"/>
      <c r="H6" s="521"/>
      <c r="I6" s="541"/>
      <c r="J6" s="522"/>
      <c r="K6" s="515"/>
    </row>
    <row r="7" spans="1:12" ht="129.6" customHeight="1" x14ac:dyDescent="0.25">
      <c r="A7" s="516"/>
      <c r="B7" s="516"/>
      <c r="C7" s="539"/>
      <c r="D7" s="539"/>
      <c r="E7" s="539"/>
      <c r="F7" s="539"/>
      <c r="G7" s="539"/>
      <c r="H7" s="178" t="s">
        <v>586</v>
      </c>
      <c r="I7" s="178" t="s">
        <v>587</v>
      </c>
      <c r="J7" s="179" t="s">
        <v>588</v>
      </c>
      <c r="K7" s="516"/>
    </row>
    <row r="8" spans="1:12" x14ac:dyDescent="0.25">
      <c r="A8" s="180" t="s">
        <v>399</v>
      </c>
      <c r="B8" s="181">
        <v>535</v>
      </c>
      <c r="C8" s="182">
        <v>84</v>
      </c>
      <c r="D8" s="182">
        <v>451</v>
      </c>
      <c r="E8" s="182"/>
      <c r="F8" s="182">
        <v>5</v>
      </c>
      <c r="G8" s="183">
        <v>47</v>
      </c>
      <c r="H8" s="184">
        <v>57.15</v>
      </c>
      <c r="I8" s="184">
        <v>66.67</v>
      </c>
      <c r="J8" s="184"/>
      <c r="K8" s="185">
        <v>4047900</v>
      </c>
      <c r="L8" s="186"/>
    </row>
    <row r="10" spans="1:12" ht="12.75" customHeight="1" x14ac:dyDescent="0.25"/>
    <row r="11" spans="1:12" ht="40.15" hidden="1" customHeight="1" x14ac:dyDescent="0.3">
      <c r="A11" s="513" t="s">
        <v>589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</row>
    <row r="12" spans="1:12" ht="18.75" hidden="1" customHeight="1" x14ac:dyDescent="0.3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</row>
    <row r="13" spans="1:12" ht="15" hidden="1" customHeight="1" x14ac:dyDescent="0.25"/>
    <row r="14" spans="1:12" ht="40.15" hidden="1" customHeight="1" x14ac:dyDescent="0.25">
      <c r="A14" s="514" t="s">
        <v>576</v>
      </c>
      <c r="B14" s="514" t="s">
        <v>590</v>
      </c>
      <c r="C14" s="517" t="s">
        <v>591</v>
      </c>
      <c r="D14" s="518"/>
      <c r="E14" s="514" t="s">
        <v>592</v>
      </c>
      <c r="F14" s="523" t="s">
        <v>593</v>
      </c>
      <c r="G14" s="524"/>
      <c r="H14" s="523" t="s">
        <v>594</v>
      </c>
      <c r="I14" s="524"/>
      <c r="J14" s="517" t="s">
        <v>595</v>
      </c>
      <c r="K14" s="518"/>
    </row>
    <row r="15" spans="1:12" ht="27" hidden="1" customHeight="1" x14ac:dyDescent="0.25">
      <c r="A15" s="515"/>
      <c r="B15" s="515"/>
      <c r="C15" s="519"/>
      <c r="D15" s="520"/>
      <c r="E15" s="515"/>
      <c r="F15" s="525"/>
      <c r="G15" s="526"/>
      <c r="H15" s="525"/>
      <c r="I15" s="526"/>
      <c r="J15" s="519"/>
      <c r="K15" s="520"/>
    </row>
    <row r="16" spans="1:12" ht="24.6" hidden="1" customHeight="1" x14ac:dyDescent="0.25">
      <c r="A16" s="516"/>
      <c r="B16" s="516"/>
      <c r="C16" s="521"/>
      <c r="D16" s="522"/>
      <c r="E16" s="516"/>
      <c r="F16" s="527"/>
      <c r="G16" s="528"/>
      <c r="H16" s="527"/>
      <c r="I16" s="528"/>
      <c r="J16" s="521"/>
      <c r="K16" s="522"/>
    </row>
    <row r="17" spans="1:12" ht="15" hidden="1" customHeight="1" x14ac:dyDescent="0.25">
      <c r="A17" s="180" t="s">
        <v>596</v>
      </c>
      <c r="B17" s="187"/>
      <c r="C17" s="504"/>
      <c r="D17" s="505"/>
      <c r="E17" s="184">
        <v>17.350000000000001</v>
      </c>
      <c r="F17" s="506"/>
      <c r="G17" s="507"/>
      <c r="H17" s="508"/>
      <c r="I17" s="509"/>
      <c r="J17" s="510">
        <f>ROUND((B17*C17*E17*F17*H17),2)</f>
        <v>0</v>
      </c>
      <c r="K17" s="511"/>
    </row>
    <row r="18" spans="1:12" x14ac:dyDescent="0.25">
      <c r="A18" s="188"/>
      <c r="B18" s="189"/>
      <c r="C18" s="189"/>
      <c r="D18" s="189"/>
      <c r="E18" s="190"/>
      <c r="F18" s="191"/>
      <c r="G18" s="191"/>
      <c r="H18" s="186"/>
      <c r="I18" s="186"/>
      <c r="J18" s="191"/>
      <c r="K18" s="191"/>
    </row>
    <row r="19" spans="1:12" ht="18.75" customHeight="1" x14ac:dyDescent="0.3">
      <c r="A19" s="494" t="s">
        <v>597</v>
      </c>
      <c r="B19" s="494"/>
      <c r="C19" s="494"/>
      <c r="D19" s="494"/>
      <c r="E19" s="494"/>
      <c r="F19" s="494"/>
      <c r="G19" s="494"/>
      <c r="H19" s="494"/>
      <c r="I19" s="494"/>
      <c r="J19" s="494"/>
      <c r="K19" s="494"/>
    </row>
    <row r="20" spans="1:12" ht="15.75" x14ac:dyDescent="0.25">
      <c r="A20" s="192"/>
      <c r="B20" s="512"/>
      <c r="C20" s="512"/>
      <c r="D20" s="512"/>
      <c r="E20" s="512"/>
      <c r="F20" s="512"/>
      <c r="G20" s="512"/>
      <c r="H20" s="512"/>
      <c r="I20" s="512"/>
    </row>
    <row r="21" spans="1:12" s="194" customFormat="1" ht="88.9" customHeight="1" x14ac:dyDescent="0.2">
      <c r="A21" s="193" t="s">
        <v>598</v>
      </c>
      <c r="B21" s="529" t="s">
        <v>599</v>
      </c>
      <c r="C21" s="530"/>
      <c r="D21" s="193" t="s">
        <v>600</v>
      </c>
      <c r="E21" s="529" t="s">
        <v>601</v>
      </c>
      <c r="F21" s="531"/>
      <c r="G21" s="530"/>
      <c r="H21" s="532" t="s">
        <v>602</v>
      </c>
      <c r="I21" s="533"/>
      <c r="J21" s="529" t="s">
        <v>603</v>
      </c>
      <c r="K21" s="530"/>
    </row>
    <row r="22" spans="1:12" ht="66" customHeight="1" x14ac:dyDescent="0.25">
      <c r="A22" s="195">
        <v>1</v>
      </c>
      <c r="B22" s="496" t="s">
        <v>604</v>
      </c>
      <c r="C22" s="497"/>
      <c r="D22" s="195">
        <v>86.51</v>
      </c>
      <c r="E22" s="503">
        <v>49</v>
      </c>
      <c r="F22" s="503"/>
      <c r="G22" s="503"/>
      <c r="H22" s="503">
        <v>32</v>
      </c>
      <c r="I22" s="503"/>
      <c r="J22" s="503">
        <f>D22*E22*H22</f>
        <v>135647.68000000002</v>
      </c>
      <c r="K22" s="503"/>
    </row>
    <row r="23" spans="1:12" ht="66" customHeight="1" x14ac:dyDescent="0.25">
      <c r="A23" s="195">
        <v>2</v>
      </c>
      <c r="B23" s="496" t="s">
        <v>605</v>
      </c>
      <c r="C23" s="497"/>
      <c r="D23" s="195">
        <v>105.74</v>
      </c>
      <c r="E23" s="503">
        <v>70</v>
      </c>
      <c r="F23" s="503"/>
      <c r="G23" s="503"/>
      <c r="H23" s="503">
        <v>32</v>
      </c>
      <c r="I23" s="503"/>
      <c r="J23" s="503">
        <f>D23*E23*H23</f>
        <v>236857.59999999998</v>
      </c>
      <c r="K23" s="503"/>
    </row>
    <row r="24" spans="1:12" ht="66" customHeight="1" x14ac:dyDescent="0.25">
      <c r="A24" s="195">
        <v>3</v>
      </c>
      <c r="B24" s="496" t="s">
        <v>606</v>
      </c>
      <c r="C24" s="497"/>
      <c r="D24" s="195">
        <v>86.51</v>
      </c>
      <c r="E24" s="503">
        <v>127</v>
      </c>
      <c r="F24" s="503"/>
      <c r="G24" s="503"/>
      <c r="H24" s="503">
        <v>32</v>
      </c>
      <c r="I24" s="503"/>
      <c r="J24" s="503">
        <f>D24*E24*H24</f>
        <v>351576.64</v>
      </c>
      <c r="K24" s="503"/>
    </row>
    <row r="25" spans="1:12" ht="15.75" x14ac:dyDescent="0.25">
      <c r="A25" s="195">
        <v>4</v>
      </c>
      <c r="B25" s="496" t="s">
        <v>607</v>
      </c>
      <c r="C25" s="497"/>
      <c r="D25" s="193">
        <v>190.33</v>
      </c>
      <c r="E25" s="498">
        <v>30</v>
      </c>
      <c r="F25" s="499"/>
      <c r="G25" s="500"/>
      <c r="H25" s="502">
        <v>32</v>
      </c>
      <c r="I25" s="502"/>
      <c r="J25" s="503">
        <f>D25*E25*H25</f>
        <v>182716.80000000002</v>
      </c>
      <c r="K25" s="503"/>
    </row>
    <row r="26" spans="1:12" ht="15.75" x14ac:dyDescent="0.25">
      <c r="A26" s="195"/>
      <c r="B26" s="496"/>
      <c r="C26" s="497"/>
      <c r="D26" s="193"/>
      <c r="E26" s="498"/>
      <c r="F26" s="499"/>
      <c r="G26" s="500"/>
      <c r="H26" s="501"/>
      <c r="I26" s="501"/>
      <c r="J26" s="501"/>
      <c r="K26" s="501"/>
    </row>
    <row r="27" spans="1:12" ht="15.75" x14ac:dyDescent="0.25">
      <c r="A27" s="195"/>
      <c r="B27" s="496"/>
      <c r="C27" s="497"/>
      <c r="D27" s="193"/>
      <c r="E27" s="498"/>
      <c r="F27" s="499"/>
      <c r="G27" s="500"/>
      <c r="H27" s="501"/>
      <c r="I27" s="501"/>
      <c r="J27" s="501"/>
      <c r="K27" s="501"/>
    </row>
    <row r="28" spans="1:12" ht="15.75" x14ac:dyDescent="0.25">
      <c r="A28" s="195"/>
      <c r="B28" s="496"/>
      <c r="C28" s="497"/>
      <c r="D28" s="193"/>
      <c r="E28" s="498"/>
      <c r="F28" s="499"/>
      <c r="G28" s="500"/>
      <c r="H28" s="501"/>
      <c r="I28" s="501"/>
      <c r="J28" s="501"/>
      <c r="K28" s="501"/>
    </row>
    <row r="29" spans="1:12" s="197" customFormat="1" ht="15.75" customHeight="1" x14ac:dyDescent="0.25">
      <c r="A29" s="486" t="s">
        <v>608</v>
      </c>
      <c r="B29" s="487"/>
      <c r="C29" s="487"/>
      <c r="D29" s="488"/>
      <c r="E29" s="489">
        <f>SUM(E22:G28)</f>
        <v>276</v>
      </c>
      <c r="F29" s="490"/>
      <c r="G29" s="491"/>
      <c r="H29" s="492">
        <f>SUM(H22:I28)</f>
        <v>128</v>
      </c>
      <c r="I29" s="493"/>
      <c r="J29" s="492">
        <v>906000</v>
      </c>
      <c r="K29" s="493"/>
      <c r="L29" s="196"/>
    </row>
    <row r="30" spans="1:12" ht="15" customHeight="1" x14ac:dyDescent="0.25">
      <c r="A30" s="198"/>
      <c r="B30" s="199"/>
      <c r="C30" s="199"/>
      <c r="D30" s="199"/>
      <c r="E30" s="199"/>
      <c r="F30" s="199"/>
      <c r="G30" s="192"/>
      <c r="H30" s="199"/>
      <c r="I30" s="199"/>
    </row>
    <row r="31" spans="1:12" ht="15.75" hidden="1" x14ac:dyDescent="0.25">
      <c r="A31" s="192"/>
      <c r="B31" s="192"/>
      <c r="C31" s="199"/>
      <c r="D31" s="199"/>
      <c r="E31" s="199"/>
      <c r="F31" s="199"/>
      <c r="G31" s="199"/>
      <c r="H31" s="199"/>
      <c r="I31" s="199"/>
    </row>
    <row r="32" spans="1:12" ht="18.75" x14ac:dyDescent="0.3">
      <c r="A32" s="494" t="s">
        <v>609</v>
      </c>
      <c r="B32" s="494"/>
      <c r="C32" s="494"/>
      <c r="D32" s="494"/>
      <c r="E32" s="494"/>
      <c r="F32" s="494"/>
      <c r="G32" s="494"/>
      <c r="H32" s="494"/>
      <c r="I32" s="494"/>
      <c r="J32" s="494"/>
      <c r="K32" s="494"/>
    </row>
    <row r="33" spans="1:12" ht="15.75" x14ac:dyDescent="0.25">
      <c r="A33" s="192"/>
      <c r="B33" s="495"/>
      <c r="C33" s="495"/>
      <c r="D33" s="495"/>
      <c r="E33" s="495"/>
      <c r="F33" s="495"/>
      <c r="G33" s="495"/>
      <c r="H33" s="495"/>
      <c r="I33" s="495"/>
    </row>
    <row r="34" spans="1:12" s="201" customFormat="1" ht="36" customHeight="1" x14ac:dyDescent="0.2">
      <c r="A34" s="477" t="s">
        <v>3</v>
      </c>
      <c r="B34" s="479" t="s">
        <v>610</v>
      </c>
      <c r="C34" s="479"/>
      <c r="D34" s="477" t="s">
        <v>611</v>
      </c>
      <c r="E34" s="479" t="s">
        <v>612</v>
      </c>
      <c r="F34" s="479"/>
      <c r="G34" s="479"/>
      <c r="H34" s="480" t="s">
        <v>613</v>
      </c>
      <c r="I34" s="481"/>
      <c r="J34" s="482"/>
      <c r="K34" s="200"/>
    </row>
    <row r="35" spans="1:12" s="201" customFormat="1" ht="41.45" customHeight="1" x14ac:dyDescent="0.2">
      <c r="A35" s="478"/>
      <c r="B35" s="479"/>
      <c r="C35" s="479"/>
      <c r="D35" s="478"/>
      <c r="E35" s="202" t="s">
        <v>614</v>
      </c>
      <c r="F35" s="479" t="s">
        <v>615</v>
      </c>
      <c r="G35" s="479"/>
      <c r="H35" s="483"/>
      <c r="I35" s="484"/>
      <c r="J35" s="485"/>
      <c r="K35" s="203"/>
    </row>
    <row r="36" spans="1:12" s="207" customFormat="1" ht="18.75" x14ac:dyDescent="0.3">
      <c r="A36" s="204">
        <v>211</v>
      </c>
      <c r="B36" s="472">
        <f>D36+E36+F36+H36</f>
        <v>550000</v>
      </c>
      <c r="C36" s="472"/>
      <c r="D36" s="205">
        <v>0</v>
      </c>
      <c r="E36" s="205">
        <v>0</v>
      </c>
      <c r="F36" s="472">
        <v>550000</v>
      </c>
      <c r="G36" s="472"/>
      <c r="H36" s="473">
        <v>0</v>
      </c>
      <c r="I36" s="473"/>
      <c r="J36" s="473"/>
      <c r="K36" s="206"/>
    </row>
    <row r="37" spans="1:12" s="207" customFormat="1" ht="18.75" x14ac:dyDescent="0.3">
      <c r="A37" s="204">
        <v>212</v>
      </c>
      <c r="B37" s="472">
        <f t="shared" ref="B37:B56" si="0">D37+E37+F37+H37</f>
        <v>0</v>
      </c>
      <c r="C37" s="472"/>
      <c r="D37" s="205">
        <v>0</v>
      </c>
      <c r="E37" s="205">
        <v>0</v>
      </c>
      <c r="F37" s="472">
        <v>0</v>
      </c>
      <c r="G37" s="472"/>
      <c r="H37" s="473">
        <v>0</v>
      </c>
      <c r="I37" s="473"/>
      <c r="J37" s="473"/>
      <c r="K37" s="206"/>
    </row>
    <row r="38" spans="1:12" s="207" customFormat="1" ht="18.75" x14ac:dyDescent="0.3">
      <c r="A38" s="204">
        <v>213</v>
      </c>
      <c r="B38" s="472">
        <f t="shared" si="0"/>
        <v>167000</v>
      </c>
      <c r="C38" s="472"/>
      <c r="D38" s="205">
        <v>0</v>
      </c>
      <c r="E38" s="205">
        <v>0</v>
      </c>
      <c r="F38" s="472">
        <v>167000</v>
      </c>
      <c r="G38" s="472"/>
      <c r="H38" s="473">
        <v>0</v>
      </c>
      <c r="I38" s="473"/>
      <c r="J38" s="473"/>
      <c r="K38" s="206"/>
    </row>
    <row r="39" spans="1:12" s="207" customFormat="1" ht="18.75" x14ac:dyDescent="0.3">
      <c r="A39" s="204">
        <v>221</v>
      </c>
      <c r="B39" s="472">
        <f t="shared" si="0"/>
        <v>0</v>
      </c>
      <c r="C39" s="472"/>
      <c r="D39" s="205">
        <v>0</v>
      </c>
      <c r="E39" s="205">
        <v>0</v>
      </c>
      <c r="F39" s="472">
        <v>0</v>
      </c>
      <c r="G39" s="472"/>
      <c r="H39" s="473">
        <v>0</v>
      </c>
      <c r="I39" s="473"/>
      <c r="J39" s="473"/>
      <c r="K39" s="206"/>
      <c r="L39" s="208"/>
    </row>
    <row r="40" spans="1:12" s="207" customFormat="1" ht="18.75" x14ac:dyDescent="0.3">
      <c r="A40" s="204">
        <v>222</v>
      </c>
      <c r="B40" s="472">
        <f t="shared" si="0"/>
        <v>0</v>
      </c>
      <c r="C40" s="472"/>
      <c r="D40" s="205">
        <v>0</v>
      </c>
      <c r="E40" s="205">
        <v>0</v>
      </c>
      <c r="F40" s="472">
        <v>0</v>
      </c>
      <c r="G40" s="472"/>
      <c r="H40" s="473">
        <v>0</v>
      </c>
      <c r="I40" s="473"/>
      <c r="J40" s="473"/>
      <c r="K40" s="206"/>
    </row>
    <row r="41" spans="1:12" s="207" customFormat="1" ht="18.75" x14ac:dyDescent="0.3">
      <c r="A41" s="204">
        <v>223</v>
      </c>
      <c r="B41" s="472">
        <f t="shared" si="0"/>
        <v>0</v>
      </c>
      <c r="C41" s="472"/>
      <c r="D41" s="205">
        <v>0</v>
      </c>
      <c r="E41" s="205">
        <v>0</v>
      </c>
      <c r="F41" s="472">
        <v>0</v>
      </c>
      <c r="G41" s="472"/>
      <c r="H41" s="473">
        <v>0</v>
      </c>
      <c r="I41" s="473"/>
      <c r="J41" s="473"/>
      <c r="K41" s="206"/>
    </row>
    <row r="42" spans="1:12" s="207" customFormat="1" ht="18.75" x14ac:dyDescent="0.3">
      <c r="A42" s="204">
        <v>225</v>
      </c>
      <c r="B42" s="472">
        <f t="shared" si="0"/>
        <v>50000</v>
      </c>
      <c r="C42" s="472"/>
      <c r="D42" s="205">
        <v>0</v>
      </c>
      <c r="E42" s="205">
        <v>0</v>
      </c>
      <c r="F42" s="473">
        <v>0</v>
      </c>
      <c r="G42" s="473"/>
      <c r="H42" s="473">
        <v>50000</v>
      </c>
      <c r="I42" s="473"/>
      <c r="J42" s="473"/>
      <c r="K42" s="206"/>
    </row>
    <row r="43" spans="1:12" s="207" customFormat="1" ht="18.75" x14ac:dyDescent="0.3">
      <c r="A43" s="204">
        <v>226</v>
      </c>
      <c r="B43" s="472">
        <f t="shared" si="0"/>
        <v>50000</v>
      </c>
      <c r="C43" s="472"/>
      <c r="D43" s="205">
        <v>0</v>
      </c>
      <c r="E43" s="205">
        <v>0</v>
      </c>
      <c r="F43" s="472">
        <v>0</v>
      </c>
      <c r="G43" s="472"/>
      <c r="H43" s="473">
        <v>50000</v>
      </c>
      <c r="I43" s="473"/>
      <c r="J43" s="473"/>
      <c r="K43" s="206"/>
    </row>
    <row r="44" spans="1:12" s="207" customFormat="1" ht="18.75" x14ac:dyDescent="0.3">
      <c r="A44" s="204">
        <v>228</v>
      </c>
      <c r="B44" s="472">
        <f>D44+E44+F44+H44</f>
        <v>0</v>
      </c>
      <c r="C44" s="472"/>
      <c r="D44" s="205">
        <v>0</v>
      </c>
      <c r="E44" s="205">
        <v>0</v>
      </c>
      <c r="F44" s="472">
        <v>0</v>
      </c>
      <c r="G44" s="472"/>
      <c r="H44" s="473">
        <v>0</v>
      </c>
      <c r="I44" s="473"/>
      <c r="J44" s="473"/>
      <c r="K44" s="206"/>
    </row>
    <row r="45" spans="1:12" s="207" customFormat="1" ht="18.75" x14ac:dyDescent="0.3">
      <c r="A45" s="204">
        <v>291</v>
      </c>
      <c r="B45" s="472">
        <f t="shared" si="0"/>
        <v>40000</v>
      </c>
      <c r="C45" s="472"/>
      <c r="D45" s="205">
        <v>0</v>
      </c>
      <c r="E45" s="205">
        <v>0</v>
      </c>
      <c r="F45" s="472">
        <v>40000</v>
      </c>
      <c r="G45" s="472"/>
      <c r="H45" s="473">
        <v>0</v>
      </c>
      <c r="I45" s="473"/>
      <c r="J45" s="473"/>
      <c r="K45" s="206"/>
    </row>
    <row r="46" spans="1:12" s="207" customFormat="1" ht="18.75" x14ac:dyDescent="0.3">
      <c r="A46" s="204">
        <v>296</v>
      </c>
      <c r="B46" s="472">
        <f>D46+E46+F46+H46</f>
        <v>0</v>
      </c>
      <c r="C46" s="472"/>
      <c r="D46" s="205">
        <v>0</v>
      </c>
      <c r="E46" s="205">
        <v>0</v>
      </c>
      <c r="F46" s="472">
        <v>0</v>
      </c>
      <c r="G46" s="472"/>
      <c r="H46" s="473">
        <v>0</v>
      </c>
      <c r="I46" s="473"/>
      <c r="J46" s="473"/>
      <c r="K46" s="206"/>
    </row>
    <row r="47" spans="1:12" s="207" customFormat="1" ht="18.75" x14ac:dyDescent="0.3">
      <c r="A47" s="204">
        <v>310</v>
      </c>
      <c r="B47" s="472">
        <f t="shared" si="0"/>
        <v>39000</v>
      </c>
      <c r="C47" s="472"/>
      <c r="D47" s="205">
        <v>0</v>
      </c>
      <c r="E47" s="205">
        <v>0</v>
      </c>
      <c r="F47" s="473">
        <v>39000</v>
      </c>
      <c r="G47" s="473"/>
      <c r="H47" s="473">
        <v>0</v>
      </c>
      <c r="I47" s="473"/>
      <c r="J47" s="473"/>
      <c r="K47" s="206"/>
      <c r="L47" s="207">
        <f>L39*130.2*30.2/1000</f>
        <v>0</v>
      </c>
    </row>
    <row r="48" spans="1:12" s="207" customFormat="1" ht="18.75" x14ac:dyDescent="0.3">
      <c r="A48" s="204">
        <v>341</v>
      </c>
      <c r="B48" s="472">
        <f t="shared" si="0"/>
        <v>0</v>
      </c>
      <c r="C48" s="472"/>
      <c r="D48" s="205">
        <v>0</v>
      </c>
      <c r="E48" s="205">
        <v>0</v>
      </c>
      <c r="F48" s="472">
        <v>0</v>
      </c>
      <c r="G48" s="472"/>
      <c r="H48" s="473">
        <v>0</v>
      </c>
      <c r="I48" s="473"/>
      <c r="J48" s="473"/>
      <c r="K48" s="206"/>
    </row>
    <row r="49" spans="1:13" s="207" customFormat="1" ht="18.75" x14ac:dyDescent="0.3">
      <c r="A49" s="204">
        <v>342</v>
      </c>
      <c r="B49" s="472">
        <f t="shared" si="0"/>
        <v>4047900</v>
      </c>
      <c r="C49" s="472"/>
      <c r="D49" s="205">
        <v>0</v>
      </c>
      <c r="E49" s="205">
        <v>4047900</v>
      </c>
      <c r="F49" s="472">
        <v>0</v>
      </c>
      <c r="G49" s="472"/>
      <c r="H49" s="473">
        <v>0</v>
      </c>
      <c r="I49" s="473"/>
      <c r="J49" s="473"/>
      <c r="K49" s="206"/>
    </row>
    <row r="50" spans="1:13" s="207" customFormat="1" ht="18.75" x14ac:dyDescent="0.3">
      <c r="A50" s="204">
        <v>343</v>
      </c>
      <c r="B50" s="472">
        <f t="shared" si="0"/>
        <v>0</v>
      </c>
      <c r="C50" s="472"/>
      <c r="D50" s="205">
        <v>0</v>
      </c>
      <c r="E50" s="205">
        <v>0</v>
      </c>
      <c r="F50" s="472">
        <v>0</v>
      </c>
      <c r="G50" s="472"/>
      <c r="H50" s="473">
        <v>0</v>
      </c>
      <c r="I50" s="473"/>
      <c r="J50" s="473"/>
      <c r="K50" s="206"/>
    </row>
    <row r="51" spans="1:13" s="207" customFormat="1" ht="18.75" x14ac:dyDescent="0.3">
      <c r="A51" s="204">
        <v>344</v>
      </c>
      <c r="B51" s="472">
        <f t="shared" si="0"/>
        <v>50000</v>
      </c>
      <c r="C51" s="472"/>
      <c r="D51" s="205">
        <v>0</v>
      </c>
      <c r="E51" s="205">
        <v>0</v>
      </c>
      <c r="F51" s="472">
        <v>50000</v>
      </c>
      <c r="G51" s="472"/>
      <c r="H51" s="473">
        <v>0</v>
      </c>
      <c r="I51" s="473"/>
      <c r="J51" s="473"/>
      <c r="K51" s="206"/>
    </row>
    <row r="52" spans="1:13" s="207" customFormat="1" ht="18.75" x14ac:dyDescent="0.3">
      <c r="A52" s="204">
        <v>345</v>
      </c>
      <c r="B52" s="472">
        <f t="shared" si="0"/>
        <v>0</v>
      </c>
      <c r="C52" s="472"/>
      <c r="D52" s="205">
        <v>0</v>
      </c>
      <c r="E52" s="209">
        <v>0</v>
      </c>
      <c r="F52" s="472">
        <v>0</v>
      </c>
      <c r="G52" s="472"/>
      <c r="H52" s="473">
        <v>0</v>
      </c>
      <c r="I52" s="473"/>
      <c r="J52" s="473"/>
      <c r="K52" s="206"/>
    </row>
    <row r="53" spans="1:13" s="207" customFormat="1" ht="18.75" x14ac:dyDescent="0.3">
      <c r="A53" s="204">
        <v>346</v>
      </c>
      <c r="B53" s="472">
        <f t="shared" si="0"/>
        <v>110000</v>
      </c>
      <c r="C53" s="472"/>
      <c r="D53" s="205">
        <v>0</v>
      </c>
      <c r="E53" s="209">
        <v>0</v>
      </c>
      <c r="F53" s="473">
        <v>60000</v>
      </c>
      <c r="G53" s="473"/>
      <c r="H53" s="473">
        <v>50000</v>
      </c>
      <c r="I53" s="473"/>
      <c r="J53" s="473"/>
      <c r="K53" s="206"/>
    </row>
    <row r="54" spans="1:13" s="207" customFormat="1" ht="18.75" x14ac:dyDescent="0.3">
      <c r="A54" s="204">
        <v>349</v>
      </c>
      <c r="B54" s="472">
        <f t="shared" si="0"/>
        <v>0</v>
      </c>
      <c r="C54" s="472"/>
      <c r="D54" s="205">
        <v>0</v>
      </c>
      <c r="E54" s="205">
        <v>0</v>
      </c>
      <c r="F54" s="472">
        <v>0</v>
      </c>
      <c r="G54" s="472"/>
      <c r="H54" s="473">
        <v>0</v>
      </c>
      <c r="I54" s="473"/>
      <c r="J54" s="473"/>
      <c r="K54" s="206"/>
    </row>
    <row r="55" spans="1:13" s="207" customFormat="1" ht="18.75" x14ac:dyDescent="0.3">
      <c r="A55" s="204">
        <v>352</v>
      </c>
      <c r="B55" s="472">
        <f t="shared" si="0"/>
        <v>0</v>
      </c>
      <c r="C55" s="472"/>
      <c r="D55" s="205">
        <v>0</v>
      </c>
      <c r="E55" s="205">
        <v>0</v>
      </c>
      <c r="F55" s="472">
        <v>0</v>
      </c>
      <c r="G55" s="472"/>
      <c r="H55" s="473">
        <v>0</v>
      </c>
      <c r="I55" s="473"/>
      <c r="J55" s="473"/>
      <c r="K55" s="206"/>
    </row>
    <row r="56" spans="1:13" s="207" customFormat="1" ht="18.75" x14ac:dyDescent="0.3">
      <c r="A56" s="204">
        <v>353</v>
      </c>
      <c r="B56" s="472">
        <f t="shared" si="0"/>
        <v>0</v>
      </c>
      <c r="C56" s="472"/>
      <c r="D56" s="205">
        <v>0</v>
      </c>
      <c r="E56" s="205">
        <v>0</v>
      </c>
      <c r="F56" s="472">
        <v>0</v>
      </c>
      <c r="G56" s="472"/>
      <c r="H56" s="473">
        <v>0</v>
      </c>
      <c r="I56" s="473"/>
      <c r="J56" s="473"/>
      <c r="K56" s="206"/>
      <c r="M56" s="208"/>
    </row>
    <row r="57" spans="1:13" s="213" customFormat="1" ht="18.75" x14ac:dyDescent="0.3">
      <c r="A57" s="210" t="s">
        <v>608</v>
      </c>
      <c r="B57" s="474">
        <f>SUM(B36:C56)</f>
        <v>5103900</v>
      </c>
      <c r="C57" s="475"/>
      <c r="D57" s="211">
        <f>SUM(D36:D56)</f>
        <v>0</v>
      </c>
      <c r="E57" s="211">
        <f>SUM(E36:E56)</f>
        <v>4047900</v>
      </c>
      <c r="F57" s="476">
        <f>SUM(F36:G56)</f>
        <v>906000</v>
      </c>
      <c r="G57" s="476"/>
      <c r="H57" s="476">
        <f>SUM(H36:J56)</f>
        <v>150000</v>
      </c>
      <c r="I57" s="476"/>
      <c r="J57" s="476"/>
      <c r="K57" s="212"/>
    </row>
    <row r="58" spans="1:13" ht="13.5" customHeight="1" x14ac:dyDescent="0.25">
      <c r="A58" s="192"/>
      <c r="B58" s="192"/>
      <c r="C58" s="199"/>
      <c r="D58" s="199"/>
      <c r="E58" s="199"/>
      <c r="F58" s="199"/>
      <c r="G58" s="199"/>
      <c r="H58" s="199"/>
      <c r="I58" s="199"/>
    </row>
    <row r="59" spans="1:13" hidden="1" x14ac:dyDescent="0.25"/>
    <row r="60" spans="1:13" hidden="1" x14ac:dyDescent="0.25">
      <c r="H60" s="471"/>
      <c r="I60" s="471"/>
    </row>
    <row r="61" spans="1:13" s="214" customFormat="1" ht="18" customHeight="1" x14ac:dyDescent="0.25">
      <c r="A61" s="214" t="s">
        <v>569</v>
      </c>
      <c r="B61" s="215"/>
      <c r="C61" s="215"/>
      <c r="D61" s="215" t="s">
        <v>616</v>
      </c>
      <c r="E61" s="215"/>
      <c r="G61" s="215"/>
      <c r="H61" s="215"/>
    </row>
    <row r="62" spans="1:13" s="214" customFormat="1" ht="6" customHeight="1" x14ac:dyDescent="0.25">
      <c r="B62" s="215"/>
      <c r="C62" s="215"/>
      <c r="D62" s="215"/>
      <c r="E62" s="215"/>
      <c r="G62" s="215"/>
      <c r="H62" s="215"/>
    </row>
    <row r="63" spans="1:13" s="214" customFormat="1" x14ac:dyDescent="0.25">
      <c r="A63" s="214" t="s">
        <v>571</v>
      </c>
      <c r="B63" s="215"/>
      <c r="C63" s="215"/>
      <c r="D63" s="215" t="s">
        <v>737</v>
      </c>
      <c r="E63" s="215"/>
      <c r="G63" s="215"/>
      <c r="H63" s="471"/>
      <c r="I63" s="471"/>
    </row>
  </sheetData>
  <mergeCells count="137">
    <mergeCell ref="A2:K2"/>
    <mergeCell ref="A5:A7"/>
    <mergeCell ref="B5:B7"/>
    <mergeCell ref="C5:F5"/>
    <mergeCell ref="G5:G7"/>
    <mergeCell ref="H5:J6"/>
    <mergeCell ref="K5:K7"/>
    <mergeCell ref="C6:C7"/>
    <mergeCell ref="D6:D7"/>
    <mergeCell ref="E6:E7"/>
    <mergeCell ref="F6:F7"/>
    <mergeCell ref="A11:K11"/>
    <mergeCell ref="A14:A16"/>
    <mergeCell ref="B14:B16"/>
    <mergeCell ref="C14:D16"/>
    <mergeCell ref="E14:E16"/>
    <mergeCell ref="F14:G16"/>
    <mergeCell ref="H14:I16"/>
    <mergeCell ref="J14:K16"/>
    <mergeCell ref="B21:C21"/>
    <mergeCell ref="E21:G21"/>
    <mergeCell ref="H21:I21"/>
    <mergeCell ref="J21:K21"/>
    <mergeCell ref="B22:C22"/>
    <mergeCell ref="E22:G22"/>
    <mergeCell ref="H22:I22"/>
    <mergeCell ref="J22:K22"/>
    <mergeCell ref="C17:D17"/>
    <mergeCell ref="F17:G17"/>
    <mergeCell ref="H17:I17"/>
    <mergeCell ref="J17:K17"/>
    <mergeCell ref="A19:K19"/>
    <mergeCell ref="B20:I20"/>
    <mergeCell ref="B25:C25"/>
    <mergeCell ref="E25:G25"/>
    <mergeCell ref="H25:I25"/>
    <mergeCell ref="J25:K25"/>
    <mergeCell ref="B26:C26"/>
    <mergeCell ref="E26:G26"/>
    <mergeCell ref="H26:I26"/>
    <mergeCell ref="J26:K26"/>
    <mergeCell ref="B23:C23"/>
    <mergeCell ref="E23:G23"/>
    <mergeCell ref="H23:I23"/>
    <mergeCell ref="J23:K23"/>
    <mergeCell ref="B24:C24"/>
    <mergeCell ref="E24:G24"/>
    <mergeCell ref="H24:I24"/>
    <mergeCell ref="J24:K24"/>
    <mergeCell ref="A29:D29"/>
    <mergeCell ref="E29:G29"/>
    <mergeCell ref="H29:I29"/>
    <mergeCell ref="J29:K29"/>
    <mergeCell ref="A32:K32"/>
    <mergeCell ref="B33:I33"/>
    <mergeCell ref="B27:C27"/>
    <mergeCell ref="E27:G27"/>
    <mergeCell ref="H27:I27"/>
    <mergeCell ref="J27:K27"/>
    <mergeCell ref="B28:C28"/>
    <mergeCell ref="E28:G28"/>
    <mergeCell ref="H28:I28"/>
    <mergeCell ref="J28:K28"/>
    <mergeCell ref="B36:C36"/>
    <mergeCell ref="F36:G36"/>
    <mergeCell ref="H36:J36"/>
    <mergeCell ref="B37:C37"/>
    <mergeCell ref="F37:G37"/>
    <mergeCell ref="H37:J37"/>
    <mergeCell ref="A34:A35"/>
    <mergeCell ref="B34:C35"/>
    <mergeCell ref="D34:D35"/>
    <mergeCell ref="E34:G34"/>
    <mergeCell ref="H34:J35"/>
    <mergeCell ref="F35:G35"/>
    <mergeCell ref="B40:C40"/>
    <mergeCell ref="F40:G40"/>
    <mergeCell ref="H40:J40"/>
    <mergeCell ref="B41:C41"/>
    <mergeCell ref="F41:G41"/>
    <mergeCell ref="H41:J41"/>
    <mergeCell ref="B38:C38"/>
    <mergeCell ref="F38:G38"/>
    <mergeCell ref="H38:J38"/>
    <mergeCell ref="B39:C39"/>
    <mergeCell ref="F39:G39"/>
    <mergeCell ref="H39:J39"/>
    <mergeCell ref="B44:C44"/>
    <mergeCell ref="F44:G44"/>
    <mergeCell ref="H44:J44"/>
    <mergeCell ref="B45:C45"/>
    <mergeCell ref="F45:G45"/>
    <mergeCell ref="H45:J45"/>
    <mergeCell ref="B42:C42"/>
    <mergeCell ref="F42:G42"/>
    <mergeCell ref="H42:J42"/>
    <mergeCell ref="B43:C43"/>
    <mergeCell ref="F43:G43"/>
    <mergeCell ref="H43:J43"/>
    <mergeCell ref="B48:C48"/>
    <mergeCell ref="F48:G48"/>
    <mergeCell ref="H48:J48"/>
    <mergeCell ref="B49:C49"/>
    <mergeCell ref="F49:G49"/>
    <mergeCell ref="H49:J49"/>
    <mergeCell ref="B46:C46"/>
    <mergeCell ref="F46:G46"/>
    <mergeCell ref="H46:J46"/>
    <mergeCell ref="B47:C47"/>
    <mergeCell ref="F47:G47"/>
    <mergeCell ref="H47:J47"/>
    <mergeCell ref="B52:C52"/>
    <mergeCell ref="F52:G52"/>
    <mergeCell ref="H52:J52"/>
    <mergeCell ref="B53:C53"/>
    <mergeCell ref="F53:G53"/>
    <mergeCell ref="H53:J53"/>
    <mergeCell ref="B50:C50"/>
    <mergeCell ref="F50:G50"/>
    <mergeCell ref="H50:J50"/>
    <mergeCell ref="B51:C51"/>
    <mergeCell ref="F51:G51"/>
    <mergeCell ref="H51:J51"/>
    <mergeCell ref="H60:I60"/>
    <mergeCell ref="H63:I63"/>
    <mergeCell ref="B56:C56"/>
    <mergeCell ref="F56:G56"/>
    <mergeCell ref="H56:J56"/>
    <mergeCell ref="B57:C57"/>
    <mergeCell ref="F57:G57"/>
    <mergeCell ref="H57:J57"/>
    <mergeCell ref="B54:C54"/>
    <mergeCell ref="F54:G54"/>
    <mergeCell ref="H54:J54"/>
    <mergeCell ref="B55:C55"/>
    <mergeCell ref="F55:G55"/>
    <mergeCell ref="H55:J55"/>
  </mergeCells>
  <pageMargins left="1.06" right="0.70866141732283472" top="0.74803149606299213" bottom="0.74803149606299213" header="0.31496062992125984" footer="0.31496062992125984"/>
  <pageSetup paperSize="9" scale="70" fitToHeight="0" orientation="landscape" r:id="rId1"/>
  <rowBreaks count="1" manualBreakCount="1">
    <brk id="2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1C1C-52E4-4EB4-A72E-4C3CD5E916C9}">
  <dimension ref="A1:M886"/>
  <sheetViews>
    <sheetView view="pageBreakPreview" zoomScale="60" zoomScaleNormal="86" workbookViewId="0">
      <selection activeCell="V25" sqref="V25"/>
    </sheetView>
  </sheetViews>
  <sheetFormatPr defaultRowHeight="15.75" x14ac:dyDescent="0.25"/>
  <cols>
    <col min="1" max="1" width="29.7109375" style="216" customWidth="1"/>
    <col min="2" max="2" width="7" style="216" customWidth="1"/>
    <col min="3" max="3" width="10.140625" style="216" customWidth="1"/>
    <col min="4" max="4" width="5.7109375" style="216" customWidth="1"/>
    <col min="5" max="5" width="7.28515625" style="216" customWidth="1"/>
    <col min="6" max="6" width="7.85546875" style="216" customWidth="1"/>
    <col min="7" max="7" width="6" style="216" customWidth="1"/>
    <col min="8" max="8" width="8.85546875" style="216" customWidth="1"/>
    <col min="9" max="9" width="7.42578125" style="216" customWidth="1"/>
    <col min="10" max="10" width="14" style="216" customWidth="1"/>
    <col min="11" max="11" width="12.28515625" style="216" customWidth="1"/>
    <col min="12" max="12" width="19.140625" style="216" customWidth="1"/>
    <col min="13" max="13" width="20.5703125" style="216" customWidth="1"/>
    <col min="14" max="14" width="19.140625" style="176" customWidth="1"/>
    <col min="15" max="256" width="9.140625" style="176"/>
    <col min="257" max="257" width="29.7109375" style="176" customWidth="1"/>
    <col min="258" max="258" width="7" style="176" customWidth="1"/>
    <col min="259" max="259" width="10.140625" style="176" customWidth="1"/>
    <col min="260" max="260" width="5.7109375" style="176" customWidth="1"/>
    <col min="261" max="261" width="7.28515625" style="176" customWidth="1"/>
    <col min="262" max="262" width="7.85546875" style="176" customWidth="1"/>
    <col min="263" max="263" width="6" style="176" customWidth="1"/>
    <col min="264" max="264" width="8.85546875" style="176" customWidth="1"/>
    <col min="265" max="265" width="7.42578125" style="176" customWidth="1"/>
    <col min="266" max="266" width="14" style="176" customWidth="1"/>
    <col min="267" max="267" width="12.28515625" style="176" customWidth="1"/>
    <col min="268" max="268" width="14.5703125" style="176" customWidth="1"/>
    <col min="269" max="269" width="20.5703125" style="176" customWidth="1"/>
    <col min="270" max="270" width="19.140625" style="176" customWidth="1"/>
    <col min="271" max="512" width="9.140625" style="176"/>
    <col min="513" max="513" width="29.7109375" style="176" customWidth="1"/>
    <col min="514" max="514" width="7" style="176" customWidth="1"/>
    <col min="515" max="515" width="10.140625" style="176" customWidth="1"/>
    <col min="516" max="516" width="5.7109375" style="176" customWidth="1"/>
    <col min="517" max="517" width="7.28515625" style="176" customWidth="1"/>
    <col min="518" max="518" width="7.85546875" style="176" customWidth="1"/>
    <col min="519" max="519" width="6" style="176" customWidth="1"/>
    <col min="520" max="520" width="8.85546875" style="176" customWidth="1"/>
    <col min="521" max="521" width="7.42578125" style="176" customWidth="1"/>
    <col min="522" max="522" width="14" style="176" customWidth="1"/>
    <col min="523" max="523" width="12.28515625" style="176" customWidth="1"/>
    <col min="524" max="524" width="14.5703125" style="176" customWidth="1"/>
    <col min="525" max="525" width="20.5703125" style="176" customWidth="1"/>
    <col min="526" max="526" width="19.140625" style="176" customWidth="1"/>
    <col min="527" max="768" width="9.140625" style="176"/>
    <col min="769" max="769" width="29.7109375" style="176" customWidth="1"/>
    <col min="770" max="770" width="7" style="176" customWidth="1"/>
    <col min="771" max="771" width="10.140625" style="176" customWidth="1"/>
    <col min="772" max="772" width="5.7109375" style="176" customWidth="1"/>
    <col min="773" max="773" width="7.28515625" style="176" customWidth="1"/>
    <col min="774" max="774" width="7.85546875" style="176" customWidth="1"/>
    <col min="775" max="775" width="6" style="176" customWidth="1"/>
    <col min="776" max="776" width="8.85546875" style="176" customWidth="1"/>
    <col min="777" max="777" width="7.42578125" style="176" customWidth="1"/>
    <col min="778" max="778" width="14" style="176" customWidth="1"/>
    <col min="779" max="779" width="12.28515625" style="176" customWidth="1"/>
    <col min="780" max="780" width="14.5703125" style="176" customWidth="1"/>
    <col min="781" max="781" width="20.5703125" style="176" customWidth="1"/>
    <col min="782" max="782" width="19.140625" style="176" customWidth="1"/>
    <col min="783" max="1024" width="9.140625" style="176"/>
    <col min="1025" max="1025" width="29.7109375" style="176" customWidth="1"/>
    <col min="1026" max="1026" width="7" style="176" customWidth="1"/>
    <col min="1027" max="1027" width="10.140625" style="176" customWidth="1"/>
    <col min="1028" max="1028" width="5.7109375" style="176" customWidth="1"/>
    <col min="1029" max="1029" width="7.28515625" style="176" customWidth="1"/>
    <col min="1030" max="1030" width="7.85546875" style="176" customWidth="1"/>
    <col min="1031" max="1031" width="6" style="176" customWidth="1"/>
    <col min="1032" max="1032" width="8.85546875" style="176" customWidth="1"/>
    <col min="1033" max="1033" width="7.42578125" style="176" customWidth="1"/>
    <col min="1034" max="1034" width="14" style="176" customWidth="1"/>
    <col min="1035" max="1035" width="12.28515625" style="176" customWidth="1"/>
    <col min="1036" max="1036" width="14.5703125" style="176" customWidth="1"/>
    <col min="1037" max="1037" width="20.5703125" style="176" customWidth="1"/>
    <col min="1038" max="1038" width="19.140625" style="176" customWidth="1"/>
    <col min="1039" max="1280" width="9.140625" style="176"/>
    <col min="1281" max="1281" width="29.7109375" style="176" customWidth="1"/>
    <col min="1282" max="1282" width="7" style="176" customWidth="1"/>
    <col min="1283" max="1283" width="10.140625" style="176" customWidth="1"/>
    <col min="1284" max="1284" width="5.7109375" style="176" customWidth="1"/>
    <col min="1285" max="1285" width="7.28515625" style="176" customWidth="1"/>
    <col min="1286" max="1286" width="7.85546875" style="176" customWidth="1"/>
    <col min="1287" max="1287" width="6" style="176" customWidth="1"/>
    <col min="1288" max="1288" width="8.85546875" style="176" customWidth="1"/>
    <col min="1289" max="1289" width="7.42578125" style="176" customWidth="1"/>
    <col min="1290" max="1290" width="14" style="176" customWidth="1"/>
    <col min="1291" max="1291" width="12.28515625" style="176" customWidth="1"/>
    <col min="1292" max="1292" width="14.5703125" style="176" customWidth="1"/>
    <col min="1293" max="1293" width="20.5703125" style="176" customWidth="1"/>
    <col min="1294" max="1294" width="19.140625" style="176" customWidth="1"/>
    <col min="1295" max="1536" width="9.140625" style="176"/>
    <col min="1537" max="1537" width="29.7109375" style="176" customWidth="1"/>
    <col min="1538" max="1538" width="7" style="176" customWidth="1"/>
    <col min="1539" max="1539" width="10.140625" style="176" customWidth="1"/>
    <col min="1540" max="1540" width="5.7109375" style="176" customWidth="1"/>
    <col min="1541" max="1541" width="7.28515625" style="176" customWidth="1"/>
    <col min="1542" max="1542" width="7.85546875" style="176" customWidth="1"/>
    <col min="1543" max="1543" width="6" style="176" customWidth="1"/>
    <col min="1544" max="1544" width="8.85546875" style="176" customWidth="1"/>
    <col min="1545" max="1545" width="7.42578125" style="176" customWidth="1"/>
    <col min="1546" max="1546" width="14" style="176" customWidth="1"/>
    <col min="1547" max="1547" width="12.28515625" style="176" customWidth="1"/>
    <col min="1548" max="1548" width="14.5703125" style="176" customWidth="1"/>
    <col min="1549" max="1549" width="20.5703125" style="176" customWidth="1"/>
    <col min="1550" max="1550" width="19.140625" style="176" customWidth="1"/>
    <col min="1551" max="1792" width="9.140625" style="176"/>
    <col min="1793" max="1793" width="29.7109375" style="176" customWidth="1"/>
    <col min="1794" max="1794" width="7" style="176" customWidth="1"/>
    <col min="1795" max="1795" width="10.140625" style="176" customWidth="1"/>
    <col min="1796" max="1796" width="5.7109375" style="176" customWidth="1"/>
    <col min="1797" max="1797" width="7.28515625" style="176" customWidth="1"/>
    <col min="1798" max="1798" width="7.85546875" style="176" customWidth="1"/>
    <col min="1799" max="1799" width="6" style="176" customWidth="1"/>
    <col min="1800" max="1800" width="8.85546875" style="176" customWidth="1"/>
    <col min="1801" max="1801" width="7.42578125" style="176" customWidth="1"/>
    <col min="1802" max="1802" width="14" style="176" customWidth="1"/>
    <col min="1803" max="1803" width="12.28515625" style="176" customWidth="1"/>
    <col min="1804" max="1804" width="14.5703125" style="176" customWidth="1"/>
    <col min="1805" max="1805" width="20.5703125" style="176" customWidth="1"/>
    <col min="1806" max="1806" width="19.140625" style="176" customWidth="1"/>
    <col min="1807" max="2048" width="9.140625" style="176"/>
    <col min="2049" max="2049" width="29.7109375" style="176" customWidth="1"/>
    <col min="2050" max="2050" width="7" style="176" customWidth="1"/>
    <col min="2051" max="2051" width="10.140625" style="176" customWidth="1"/>
    <col min="2052" max="2052" width="5.7109375" style="176" customWidth="1"/>
    <col min="2053" max="2053" width="7.28515625" style="176" customWidth="1"/>
    <col min="2054" max="2054" width="7.85546875" style="176" customWidth="1"/>
    <col min="2055" max="2055" width="6" style="176" customWidth="1"/>
    <col min="2056" max="2056" width="8.85546875" style="176" customWidth="1"/>
    <col min="2057" max="2057" width="7.42578125" style="176" customWidth="1"/>
    <col min="2058" max="2058" width="14" style="176" customWidth="1"/>
    <col min="2059" max="2059" width="12.28515625" style="176" customWidth="1"/>
    <col min="2060" max="2060" width="14.5703125" style="176" customWidth="1"/>
    <col min="2061" max="2061" width="20.5703125" style="176" customWidth="1"/>
    <col min="2062" max="2062" width="19.140625" style="176" customWidth="1"/>
    <col min="2063" max="2304" width="9.140625" style="176"/>
    <col min="2305" max="2305" width="29.7109375" style="176" customWidth="1"/>
    <col min="2306" max="2306" width="7" style="176" customWidth="1"/>
    <col min="2307" max="2307" width="10.140625" style="176" customWidth="1"/>
    <col min="2308" max="2308" width="5.7109375" style="176" customWidth="1"/>
    <col min="2309" max="2309" width="7.28515625" style="176" customWidth="1"/>
    <col min="2310" max="2310" width="7.85546875" style="176" customWidth="1"/>
    <col min="2311" max="2311" width="6" style="176" customWidth="1"/>
    <col min="2312" max="2312" width="8.85546875" style="176" customWidth="1"/>
    <col min="2313" max="2313" width="7.42578125" style="176" customWidth="1"/>
    <col min="2314" max="2314" width="14" style="176" customWidth="1"/>
    <col min="2315" max="2315" width="12.28515625" style="176" customWidth="1"/>
    <col min="2316" max="2316" width="14.5703125" style="176" customWidth="1"/>
    <col min="2317" max="2317" width="20.5703125" style="176" customWidth="1"/>
    <col min="2318" max="2318" width="19.140625" style="176" customWidth="1"/>
    <col min="2319" max="2560" width="9.140625" style="176"/>
    <col min="2561" max="2561" width="29.7109375" style="176" customWidth="1"/>
    <col min="2562" max="2562" width="7" style="176" customWidth="1"/>
    <col min="2563" max="2563" width="10.140625" style="176" customWidth="1"/>
    <col min="2564" max="2564" width="5.7109375" style="176" customWidth="1"/>
    <col min="2565" max="2565" width="7.28515625" style="176" customWidth="1"/>
    <col min="2566" max="2566" width="7.85546875" style="176" customWidth="1"/>
    <col min="2567" max="2567" width="6" style="176" customWidth="1"/>
    <col min="2568" max="2568" width="8.85546875" style="176" customWidth="1"/>
    <col min="2569" max="2569" width="7.42578125" style="176" customWidth="1"/>
    <col min="2570" max="2570" width="14" style="176" customWidth="1"/>
    <col min="2571" max="2571" width="12.28515625" style="176" customWidth="1"/>
    <col min="2572" max="2572" width="14.5703125" style="176" customWidth="1"/>
    <col min="2573" max="2573" width="20.5703125" style="176" customWidth="1"/>
    <col min="2574" max="2574" width="19.140625" style="176" customWidth="1"/>
    <col min="2575" max="2816" width="9.140625" style="176"/>
    <col min="2817" max="2817" width="29.7109375" style="176" customWidth="1"/>
    <col min="2818" max="2818" width="7" style="176" customWidth="1"/>
    <col min="2819" max="2819" width="10.140625" style="176" customWidth="1"/>
    <col min="2820" max="2820" width="5.7109375" style="176" customWidth="1"/>
    <col min="2821" max="2821" width="7.28515625" style="176" customWidth="1"/>
    <col min="2822" max="2822" width="7.85546875" style="176" customWidth="1"/>
    <col min="2823" max="2823" width="6" style="176" customWidth="1"/>
    <col min="2824" max="2824" width="8.85546875" style="176" customWidth="1"/>
    <col min="2825" max="2825" width="7.42578125" style="176" customWidth="1"/>
    <col min="2826" max="2826" width="14" style="176" customWidth="1"/>
    <col min="2827" max="2827" width="12.28515625" style="176" customWidth="1"/>
    <col min="2828" max="2828" width="14.5703125" style="176" customWidth="1"/>
    <col min="2829" max="2829" width="20.5703125" style="176" customWidth="1"/>
    <col min="2830" max="2830" width="19.140625" style="176" customWidth="1"/>
    <col min="2831" max="3072" width="9.140625" style="176"/>
    <col min="3073" max="3073" width="29.7109375" style="176" customWidth="1"/>
    <col min="3074" max="3074" width="7" style="176" customWidth="1"/>
    <col min="3075" max="3075" width="10.140625" style="176" customWidth="1"/>
    <col min="3076" max="3076" width="5.7109375" style="176" customWidth="1"/>
    <col min="3077" max="3077" width="7.28515625" style="176" customWidth="1"/>
    <col min="3078" max="3078" width="7.85546875" style="176" customWidth="1"/>
    <col min="3079" max="3079" width="6" style="176" customWidth="1"/>
    <col min="3080" max="3080" width="8.85546875" style="176" customWidth="1"/>
    <col min="3081" max="3081" width="7.42578125" style="176" customWidth="1"/>
    <col min="3082" max="3082" width="14" style="176" customWidth="1"/>
    <col min="3083" max="3083" width="12.28515625" style="176" customWidth="1"/>
    <col min="3084" max="3084" width="14.5703125" style="176" customWidth="1"/>
    <col min="3085" max="3085" width="20.5703125" style="176" customWidth="1"/>
    <col min="3086" max="3086" width="19.140625" style="176" customWidth="1"/>
    <col min="3087" max="3328" width="9.140625" style="176"/>
    <col min="3329" max="3329" width="29.7109375" style="176" customWidth="1"/>
    <col min="3330" max="3330" width="7" style="176" customWidth="1"/>
    <col min="3331" max="3331" width="10.140625" style="176" customWidth="1"/>
    <col min="3332" max="3332" width="5.7109375" style="176" customWidth="1"/>
    <col min="3333" max="3333" width="7.28515625" style="176" customWidth="1"/>
    <col min="3334" max="3334" width="7.85546875" style="176" customWidth="1"/>
    <col min="3335" max="3335" width="6" style="176" customWidth="1"/>
    <col min="3336" max="3336" width="8.85546875" style="176" customWidth="1"/>
    <col min="3337" max="3337" width="7.42578125" style="176" customWidth="1"/>
    <col min="3338" max="3338" width="14" style="176" customWidth="1"/>
    <col min="3339" max="3339" width="12.28515625" style="176" customWidth="1"/>
    <col min="3340" max="3340" width="14.5703125" style="176" customWidth="1"/>
    <col min="3341" max="3341" width="20.5703125" style="176" customWidth="1"/>
    <col min="3342" max="3342" width="19.140625" style="176" customWidth="1"/>
    <col min="3343" max="3584" width="9.140625" style="176"/>
    <col min="3585" max="3585" width="29.7109375" style="176" customWidth="1"/>
    <col min="3586" max="3586" width="7" style="176" customWidth="1"/>
    <col min="3587" max="3587" width="10.140625" style="176" customWidth="1"/>
    <col min="3588" max="3588" width="5.7109375" style="176" customWidth="1"/>
    <col min="3589" max="3589" width="7.28515625" style="176" customWidth="1"/>
    <col min="3590" max="3590" width="7.85546875" style="176" customWidth="1"/>
    <col min="3591" max="3591" width="6" style="176" customWidth="1"/>
    <col min="3592" max="3592" width="8.85546875" style="176" customWidth="1"/>
    <col min="3593" max="3593" width="7.42578125" style="176" customWidth="1"/>
    <col min="3594" max="3594" width="14" style="176" customWidth="1"/>
    <col min="3595" max="3595" width="12.28515625" style="176" customWidth="1"/>
    <col min="3596" max="3596" width="14.5703125" style="176" customWidth="1"/>
    <col min="3597" max="3597" width="20.5703125" style="176" customWidth="1"/>
    <col min="3598" max="3598" width="19.140625" style="176" customWidth="1"/>
    <col min="3599" max="3840" width="9.140625" style="176"/>
    <col min="3841" max="3841" width="29.7109375" style="176" customWidth="1"/>
    <col min="3842" max="3842" width="7" style="176" customWidth="1"/>
    <col min="3843" max="3843" width="10.140625" style="176" customWidth="1"/>
    <col min="3844" max="3844" width="5.7109375" style="176" customWidth="1"/>
    <col min="3845" max="3845" width="7.28515625" style="176" customWidth="1"/>
    <col min="3846" max="3846" width="7.85546875" style="176" customWidth="1"/>
    <col min="3847" max="3847" width="6" style="176" customWidth="1"/>
    <col min="3848" max="3848" width="8.85546875" style="176" customWidth="1"/>
    <col min="3849" max="3849" width="7.42578125" style="176" customWidth="1"/>
    <col min="3850" max="3850" width="14" style="176" customWidth="1"/>
    <col min="3851" max="3851" width="12.28515625" style="176" customWidth="1"/>
    <col min="3852" max="3852" width="14.5703125" style="176" customWidth="1"/>
    <col min="3853" max="3853" width="20.5703125" style="176" customWidth="1"/>
    <col min="3854" max="3854" width="19.140625" style="176" customWidth="1"/>
    <col min="3855" max="4096" width="9.140625" style="176"/>
    <col min="4097" max="4097" width="29.7109375" style="176" customWidth="1"/>
    <col min="4098" max="4098" width="7" style="176" customWidth="1"/>
    <col min="4099" max="4099" width="10.140625" style="176" customWidth="1"/>
    <col min="4100" max="4100" width="5.7109375" style="176" customWidth="1"/>
    <col min="4101" max="4101" width="7.28515625" style="176" customWidth="1"/>
    <col min="4102" max="4102" width="7.85546875" style="176" customWidth="1"/>
    <col min="4103" max="4103" width="6" style="176" customWidth="1"/>
    <col min="4104" max="4104" width="8.85546875" style="176" customWidth="1"/>
    <col min="4105" max="4105" width="7.42578125" style="176" customWidth="1"/>
    <col min="4106" max="4106" width="14" style="176" customWidth="1"/>
    <col min="4107" max="4107" width="12.28515625" style="176" customWidth="1"/>
    <col min="4108" max="4108" width="14.5703125" style="176" customWidth="1"/>
    <col min="4109" max="4109" width="20.5703125" style="176" customWidth="1"/>
    <col min="4110" max="4110" width="19.140625" style="176" customWidth="1"/>
    <col min="4111" max="4352" width="9.140625" style="176"/>
    <col min="4353" max="4353" width="29.7109375" style="176" customWidth="1"/>
    <col min="4354" max="4354" width="7" style="176" customWidth="1"/>
    <col min="4355" max="4355" width="10.140625" style="176" customWidth="1"/>
    <col min="4356" max="4356" width="5.7109375" style="176" customWidth="1"/>
    <col min="4357" max="4357" width="7.28515625" style="176" customWidth="1"/>
    <col min="4358" max="4358" width="7.85546875" style="176" customWidth="1"/>
    <col min="4359" max="4359" width="6" style="176" customWidth="1"/>
    <col min="4360" max="4360" width="8.85546875" style="176" customWidth="1"/>
    <col min="4361" max="4361" width="7.42578125" style="176" customWidth="1"/>
    <col min="4362" max="4362" width="14" style="176" customWidth="1"/>
    <col min="4363" max="4363" width="12.28515625" style="176" customWidth="1"/>
    <col min="4364" max="4364" width="14.5703125" style="176" customWidth="1"/>
    <col min="4365" max="4365" width="20.5703125" style="176" customWidth="1"/>
    <col min="4366" max="4366" width="19.140625" style="176" customWidth="1"/>
    <col min="4367" max="4608" width="9.140625" style="176"/>
    <col min="4609" max="4609" width="29.7109375" style="176" customWidth="1"/>
    <col min="4610" max="4610" width="7" style="176" customWidth="1"/>
    <col min="4611" max="4611" width="10.140625" style="176" customWidth="1"/>
    <col min="4612" max="4612" width="5.7109375" style="176" customWidth="1"/>
    <col min="4613" max="4613" width="7.28515625" style="176" customWidth="1"/>
    <col min="4614" max="4614" width="7.85546875" style="176" customWidth="1"/>
    <col min="4615" max="4615" width="6" style="176" customWidth="1"/>
    <col min="4616" max="4616" width="8.85546875" style="176" customWidth="1"/>
    <col min="4617" max="4617" width="7.42578125" style="176" customWidth="1"/>
    <col min="4618" max="4618" width="14" style="176" customWidth="1"/>
    <col min="4619" max="4619" width="12.28515625" style="176" customWidth="1"/>
    <col min="4620" max="4620" width="14.5703125" style="176" customWidth="1"/>
    <col min="4621" max="4621" width="20.5703125" style="176" customWidth="1"/>
    <col min="4622" max="4622" width="19.140625" style="176" customWidth="1"/>
    <col min="4623" max="4864" width="9.140625" style="176"/>
    <col min="4865" max="4865" width="29.7109375" style="176" customWidth="1"/>
    <col min="4866" max="4866" width="7" style="176" customWidth="1"/>
    <col min="4867" max="4867" width="10.140625" style="176" customWidth="1"/>
    <col min="4868" max="4868" width="5.7109375" style="176" customWidth="1"/>
    <col min="4869" max="4869" width="7.28515625" style="176" customWidth="1"/>
    <col min="4870" max="4870" width="7.85546875" style="176" customWidth="1"/>
    <col min="4871" max="4871" width="6" style="176" customWidth="1"/>
    <col min="4872" max="4872" width="8.85546875" style="176" customWidth="1"/>
    <col min="4873" max="4873" width="7.42578125" style="176" customWidth="1"/>
    <col min="4874" max="4874" width="14" style="176" customWidth="1"/>
    <col min="4875" max="4875" width="12.28515625" style="176" customWidth="1"/>
    <col min="4876" max="4876" width="14.5703125" style="176" customWidth="1"/>
    <col min="4877" max="4877" width="20.5703125" style="176" customWidth="1"/>
    <col min="4878" max="4878" width="19.140625" style="176" customWidth="1"/>
    <col min="4879" max="5120" width="9.140625" style="176"/>
    <col min="5121" max="5121" width="29.7109375" style="176" customWidth="1"/>
    <col min="5122" max="5122" width="7" style="176" customWidth="1"/>
    <col min="5123" max="5123" width="10.140625" style="176" customWidth="1"/>
    <col min="5124" max="5124" width="5.7109375" style="176" customWidth="1"/>
    <col min="5125" max="5125" width="7.28515625" style="176" customWidth="1"/>
    <col min="5126" max="5126" width="7.85546875" style="176" customWidth="1"/>
    <col min="5127" max="5127" width="6" style="176" customWidth="1"/>
    <col min="5128" max="5128" width="8.85546875" style="176" customWidth="1"/>
    <col min="5129" max="5129" width="7.42578125" style="176" customWidth="1"/>
    <col min="5130" max="5130" width="14" style="176" customWidth="1"/>
    <col min="5131" max="5131" width="12.28515625" style="176" customWidth="1"/>
    <col min="5132" max="5132" width="14.5703125" style="176" customWidth="1"/>
    <col min="5133" max="5133" width="20.5703125" style="176" customWidth="1"/>
    <col min="5134" max="5134" width="19.140625" style="176" customWidth="1"/>
    <col min="5135" max="5376" width="9.140625" style="176"/>
    <col min="5377" max="5377" width="29.7109375" style="176" customWidth="1"/>
    <col min="5378" max="5378" width="7" style="176" customWidth="1"/>
    <col min="5379" max="5379" width="10.140625" style="176" customWidth="1"/>
    <col min="5380" max="5380" width="5.7109375" style="176" customWidth="1"/>
    <col min="5381" max="5381" width="7.28515625" style="176" customWidth="1"/>
    <col min="5382" max="5382" width="7.85546875" style="176" customWidth="1"/>
    <col min="5383" max="5383" width="6" style="176" customWidth="1"/>
    <col min="5384" max="5384" width="8.85546875" style="176" customWidth="1"/>
    <col min="5385" max="5385" width="7.42578125" style="176" customWidth="1"/>
    <col min="5386" max="5386" width="14" style="176" customWidth="1"/>
    <col min="5387" max="5387" width="12.28515625" style="176" customWidth="1"/>
    <col min="5388" max="5388" width="14.5703125" style="176" customWidth="1"/>
    <col min="5389" max="5389" width="20.5703125" style="176" customWidth="1"/>
    <col min="5390" max="5390" width="19.140625" style="176" customWidth="1"/>
    <col min="5391" max="5632" width="9.140625" style="176"/>
    <col min="5633" max="5633" width="29.7109375" style="176" customWidth="1"/>
    <col min="5634" max="5634" width="7" style="176" customWidth="1"/>
    <col min="5635" max="5635" width="10.140625" style="176" customWidth="1"/>
    <col min="5636" max="5636" width="5.7109375" style="176" customWidth="1"/>
    <col min="5637" max="5637" width="7.28515625" style="176" customWidth="1"/>
    <col min="5638" max="5638" width="7.85546875" style="176" customWidth="1"/>
    <col min="5639" max="5639" width="6" style="176" customWidth="1"/>
    <col min="5640" max="5640" width="8.85546875" style="176" customWidth="1"/>
    <col min="5641" max="5641" width="7.42578125" style="176" customWidth="1"/>
    <col min="5642" max="5642" width="14" style="176" customWidth="1"/>
    <col min="5643" max="5643" width="12.28515625" style="176" customWidth="1"/>
    <col min="5644" max="5644" width="14.5703125" style="176" customWidth="1"/>
    <col min="5645" max="5645" width="20.5703125" style="176" customWidth="1"/>
    <col min="5646" max="5646" width="19.140625" style="176" customWidth="1"/>
    <col min="5647" max="5888" width="9.140625" style="176"/>
    <col min="5889" max="5889" width="29.7109375" style="176" customWidth="1"/>
    <col min="5890" max="5890" width="7" style="176" customWidth="1"/>
    <col min="5891" max="5891" width="10.140625" style="176" customWidth="1"/>
    <col min="5892" max="5892" width="5.7109375" style="176" customWidth="1"/>
    <col min="5893" max="5893" width="7.28515625" style="176" customWidth="1"/>
    <col min="5894" max="5894" width="7.85546875" style="176" customWidth="1"/>
    <col min="5895" max="5895" width="6" style="176" customWidth="1"/>
    <col min="5896" max="5896" width="8.85546875" style="176" customWidth="1"/>
    <col min="5897" max="5897" width="7.42578125" style="176" customWidth="1"/>
    <col min="5898" max="5898" width="14" style="176" customWidth="1"/>
    <col min="5899" max="5899" width="12.28515625" style="176" customWidth="1"/>
    <col min="5900" max="5900" width="14.5703125" style="176" customWidth="1"/>
    <col min="5901" max="5901" width="20.5703125" style="176" customWidth="1"/>
    <col min="5902" max="5902" width="19.140625" style="176" customWidth="1"/>
    <col min="5903" max="6144" width="9.140625" style="176"/>
    <col min="6145" max="6145" width="29.7109375" style="176" customWidth="1"/>
    <col min="6146" max="6146" width="7" style="176" customWidth="1"/>
    <col min="6147" max="6147" width="10.140625" style="176" customWidth="1"/>
    <col min="6148" max="6148" width="5.7109375" style="176" customWidth="1"/>
    <col min="6149" max="6149" width="7.28515625" style="176" customWidth="1"/>
    <col min="6150" max="6150" width="7.85546875" style="176" customWidth="1"/>
    <col min="6151" max="6151" width="6" style="176" customWidth="1"/>
    <col min="6152" max="6152" width="8.85546875" style="176" customWidth="1"/>
    <col min="6153" max="6153" width="7.42578125" style="176" customWidth="1"/>
    <col min="6154" max="6154" width="14" style="176" customWidth="1"/>
    <col min="6155" max="6155" width="12.28515625" style="176" customWidth="1"/>
    <col min="6156" max="6156" width="14.5703125" style="176" customWidth="1"/>
    <col min="6157" max="6157" width="20.5703125" style="176" customWidth="1"/>
    <col min="6158" max="6158" width="19.140625" style="176" customWidth="1"/>
    <col min="6159" max="6400" width="9.140625" style="176"/>
    <col min="6401" max="6401" width="29.7109375" style="176" customWidth="1"/>
    <col min="6402" max="6402" width="7" style="176" customWidth="1"/>
    <col min="6403" max="6403" width="10.140625" style="176" customWidth="1"/>
    <col min="6404" max="6404" width="5.7109375" style="176" customWidth="1"/>
    <col min="6405" max="6405" width="7.28515625" style="176" customWidth="1"/>
    <col min="6406" max="6406" width="7.85546875" style="176" customWidth="1"/>
    <col min="6407" max="6407" width="6" style="176" customWidth="1"/>
    <col min="6408" max="6408" width="8.85546875" style="176" customWidth="1"/>
    <col min="6409" max="6409" width="7.42578125" style="176" customWidth="1"/>
    <col min="6410" max="6410" width="14" style="176" customWidth="1"/>
    <col min="6411" max="6411" width="12.28515625" style="176" customWidth="1"/>
    <col min="6412" max="6412" width="14.5703125" style="176" customWidth="1"/>
    <col min="6413" max="6413" width="20.5703125" style="176" customWidth="1"/>
    <col min="6414" max="6414" width="19.140625" style="176" customWidth="1"/>
    <col min="6415" max="6656" width="9.140625" style="176"/>
    <col min="6657" max="6657" width="29.7109375" style="176" customWidth="1"/>
    <col min="6658" max="6658" width="7" style="176" customWidth="1"/>
    <col min="6659" max="6659" width="10.140625" style="176" customWidth="1"/>
    <col min="6660" max="6660" width="5.7109375" style="176" customWidth="1"/>
    <col min="6661" max="6661" width="7.28515625" style="176" customWidth="1"/>
    <col min="6662" max="6662" width="7.85546875" style="176" customWidth="1"/>
    <col min="6663" max="6663" width="6" style="176" customWidth="1"/>
    <col min="6664" max="6664" width="8.85546875" style="176" customWidth="1"/>
    <col min="6665" max="6665" width="7.42578125" style="176" customWidth="1"/>
    <col min="6666" max="6666" width="14" style="176" customWidth="1"/>
    <col min="6667" max="6667" width="12.28515625" style="176" customWidth="1"/>
    <col min="6668" max="6668" width="14.5703125" style="176" customWidth="1"/>
    <col min="6669" max="6669" width="20.5703125" style="176" customWidth="1"/>
    <col min="6670" max="6670" width="19.140625" style="176" customWidth="1"/>
    <col min="6671" max="6912" width="9.140625" style="176"/>
    <col min="6913" max="6913" width="29.7109375" style="176" customWidth="1"/>
    <col min="6914" max="6914" width="7" style="176" customWidth="1"/>
    <col min="6915" max="6915" width="10.140625" style="176" customWidth="1"/>
    <col min="6916" max="6916" width="5.7109375" style="176" customWidth="1"/>
    <col min="6917" max="6917" width="7.28515625" style="176" customWidth="1"/>
    <col min="6918" max="6918" width="7.85546875" style="176" customWidth="1"/>
    <col min="6919" max="6919" width="6" style="176" customWidth="1"/>
    <col min="6920" max="6920" width="8.85546875" style="176" customWidth="1"/>
    <col min="6921" max="6921" width="7.42578125" style="176" customWidth="1"/>
    <col min="6922" max="6922" width="14" style="176" customWidth="1"/>
    <col min="6923" max="6923" width="12.28515625" style="176" customWidth="1"/>
    <col min="6924" max="6924" width="14.5703125" style="176" customWidth="1"/>
    <col min="6925" max="6925" width="20.5703125" style="176" customWidth="1"/>
    <col min="6926" max="6926" width="19.140625" style="176" customWidth="1"/>
    <col min="6927" max="7168" width="9.140625" style="176"/>
    <col min="7169" max="7169" width="29.7109375" style="176" customWidth="1"/>
    <col min="7170" max="7170" width="7" style="176" customWidth="1"/>
    <col min="7171" max="7171" width="10.140625" style="176" customWidth="1"/>
    <col min="7172" max="7172" width="5.7109375" style="176" customWidth="1"/>
    <col min="7173" max="7173" width="7.28515625" style="176" customWidth="1"/>
    <col min="7174" max="7174" width="7.85546875" style="176" customWidth="1"/>
    <col min="7175" max="7175" width="6" style="176" customWidth="1"/>
    <col min="7176" max="7176" width="8.85546875" style="176" customWidth="1"/>
    <col min="7177" max="7177" width="7.42578125" style="176" customWidth="1"/>
    <col min="7178" max="7178" width="14" style="176" customWidth="1"/>
    <col min="7179" max="7179" width="12.28515625" style="176" customWidth="1"/>
    <col min="7180" max="7180" width="14.5703125" style="176" customWidth="1"/>
    <col min="7181" max="7181" width="20.5703125" style="176" customWidth="1"/>
    <col min="7182" max="7182" width="19.140625" style="176" customWidth="1"/>
    <col min="7183" max="7424" width="9.140625" style="176"/>
    <col min="7425" max="7425" width="29.7109375" style="176" customWidth="1"/>
    <col min="7426" max="7426" width="7" style="176" customWidth="1"/>
    <col min="7427" max="7427" width="10.140625" style="176" customWidth="1"/>
    <col min="7428" max="7428" width="5.7109375" style="176" customWidth="1"/>
    <col min="7429" max="7429" width="7.28515625" style="176" customWidth="1"/>
    <col min="7430" max="7430" width="7.85546875" style="176" customWidth="1"/>
    <col min="7431" max="7431" width="6" style="176" customWidth="1"/>
    <col min="7432" max="7432" width="8.85546875" style="176" customWidth="1"/>
    <col min="7433" max="7433" width="7.42578125" style="176" customWidth="1"/>
    <col min="7434" max="7434" width="14" style="176" customWidth="1"/>
    <col min="7435" max="7435" width="12.28515625" style="176" customWidth="1"/>
    <col min="7436" max="7436" width="14.5703125" style="176" customWidth="1"/>
    <col min="7437" max="7437" width="20.5703125" style="176" customWidth="1"/>
    <col min="7438" max="7438" width="19.140625" style="176" customWidth="1"/>
    <col min="7439" max="7680" width="9.140625" style="176"/>
    <col min="7681" max="7681" width="29.7109375" style="176" customWidth="1"/>
    <col min="7682" max="7682" width="7" style="176" customWidth="1"/>
    <col min="7683" max="7683" width="10.140625" style="176" customWidth="1"/>
    <col min="7684" max="7684" width="5.7109375" style="176" customWidth="1"/>
    <col min="7685" max="7685" width="7.28515625" style="176" customWidth="1"/>
    <col min="7686" max="7686" width="7.85546875" style="176" customWidth="1"/>
    <col min="7687" max="7687" width="6" style="176" customWidth="1"/>
    <col min="7688" max="7688" width="8.85546875" style="176" customWidth="1"/>
    <col min="7689" max="7689" width="7.42578125" style="176" customWidth="1"/>
    <col min="7690" max="7690" width="14" style="176" customWidth="1"/>
    <col min="7691" max="7691" width="12.28515625" style="176" customWidth="1"/>
    <col min="7692" max="7692" width="14.5703125" style="176" customWidth="1"/>
    <col min="7693" max="7693" width="20.5703125" style="176" customWidth="1"/>
    <col min="7694" max="7694" width="19.140625" style="176" customWidth="1"/>
    <col min="7695" max="7936" width="9.140625" style="176"/>
    <col min="7937" max="7937" width="29.7109375" style="176" customWidth="1"/>
    <col min="7938" max="7938" width="7" style="176" customWidth="1"/>
    <col min="7939" max="7939" width="10.140625" style="176" customWidth="1"/>
    <col min="7940" max="7940" width="5.7109375" style="176" customWidth="1"/>
    <col min="7941" max="7941" width="7.28515625" style="176" customWidth="1"/>
    <col min="7942" max="7942" width="7.85546875" style="176" customWidth="1"/>
    <col min="7943" max="7943" width="6" style="176" customWidth="1"/>
    <col min="7944" max="7944" width="8.85546875" style="176" customWidth="1"/>
    <col min="7945" max="7945" width="7.42578125" style="176" customWidth="1"/>
    <col min="7946" max="7946" width="14" style="176" customWidth="1"/>
    <col min="7947" max="7947" width="12.28515625" style="176" customWidth="1"/>
    <col min="7948" max="7948" width="14.5703125" style="176" customWidth="1"/>
    <col min="7949" max="7949" width="20.5703125" style="176" customWidth="1"/>
    <col min="7950" max="7950" width="19.140625" style="176" customWidth="1"/>
    <col min="7951" max="8192" width="9.140625" style="176"/>
    <col min="8193" max="8193" width="29.7109375" style="176" customWidth="1"/>
    <col min="8194" max="8194" width="7" style="176" customWidth="1"/>
    <col min="8195" max="8195" width="10.140625" style="176" customWidth="1"/>
    <col min="8196" max="8196" width="5.7109375" style="176" customWidth="1"/>
    <col min="8197" max="8197" width="7.28515625" style="176" customWidth="1"/>
    <col min="8198" max="8198" width="7.85546875" style="176" customWidth="1"/>
    <col min="8199" max="8199" width="6" style="176" customWidth="1"/>
    <col min="8200" max="8200" width="8.85546875" style="176" customWidth="1"/>
    <col min="8201" max="8201" width="7.42578125" style="176" customWidth="1"/>
    <col min="8202" max="8202" width="14" style="176" customWidth="1"/>
    <col min="8203" max="8203" width="12.28515625" style="176" customWidth="1"/>
    <col min="8204" max="8204" width="14.5703125" style="176" customWidth="1"/>
    <col min="8205" max="8205" width="20.5703125" style="176" customWidth="1"/>
    <col min="8206" max="8206" width="19.140625" style="176" customWidth="1"/>
    <col min="8207" max="8448" width="9.140625" style="176"/>
    <col min="8449" max="8449" width="29.7109375" style="176" customWidth="1"/>
    <col min="8450" max="8450" width="7" style="176" customWidth="1"/>
    <col min="8451" max="8451" width="10.140625" style="176" customWidth="1"/>
    <col min="8452" max="8452" width="5.7109375" style="176" customWidth="1"/>
    <col min="8453" max="8453" width="7.28515625" style="176" customWidth="1"/>
    <col min="8454" max="8454" width="7.85546875" style="176" customWidth="1"/>
    <col min="8455" max="8455" width="6" style="176" customWidth="1"/>
    <col min="8456" max="8456" width="8.85546875" style="176" customWidth="1"/>
    <col min="8457" max="8457" width="7.42578125" style="176" customWidth="1"/>
    <col min="8458" max="8458" width="14" style="176" customWidth="1"/>
    <col min="8459" max="8459" width="12.28515625" style="176" customWidth="1"/>
    <col min="8460" max="8460" width="14.5703125" style="176" customWidth="1"/>
    <col min="8461" max="8461" width="20.5703125" style="176" customWidth="1"/>
    <col min="8462" max="8462" width="19.140625" style="176" customWidth="1"/>
    <col min="8463" max="8704" width="9.140625" style="176"/>
    <col min="8705" max="8705" width="29.7109375" style="176" customWidth="1"/>
    <col min="8706" max="8706" width="7" style="176" customWidth="1"/>
    <col min="8707" max="8707" width="10.140625" style="176" customWidth="1"/>
    <col min="8708" max="8708" width="5.7109375" style="176" customWidth="1"/>
    <col min="8709" max="8709" width="7.28515625" style="176" customWidth="1"/>
    <col min="8710" max="8710" width="7.85546875" style="176" customWidth="1"/>
    <col min="8711" max="8711" width="6" style="176" customWidth="1"/>
    <col min="8712" max="8712" width="8.85546875" style="176" customWidth="1"/>
    <col min="8713" max="8713" width="7.42578125" style="176" customWidth="1"/>
    <col min="8714" max="8714" width="14" style="176" customWidth="1"/>
    <col min="8715" max="8715" width="12.28515625" style="176" customWidth="1"/>
    <col min="8716" max="8716" width="14.5703125" style="176" customWidth="1"/>
    <col min="8717" max="8717" width="20.5703125" style="176" customWidth="1"/>
    <col min="8718" max="8718" width="19.140625" style="176" customWidth="1"/>
    <col min="8719" max="8960" width="9.140625" style="176"/>
    <col min="8961" max="8961" width="29.7109375" style="176" customWidth="1"/>
    <col min="8962" max="8962" width="7" style="176" customWidth="1"/>
    <col min="8963" max="8963" width="10.140625" style="176" customWidth="1"/>
    <col min="8964" max="8964" width="5.7109375" style="176" customWidth="1"/>
    <col min="8965" max="8965" width="7.28515625" style="176" customWidth="1"/>
    <col min="8966" max="8966" width="7.85546875" style="176" customWidth="1"/>
    <col min="8967" max="8967" width="6" style="176" customWidth="1"/>
    <col min="8968" max="8968" width="8.85546875" style="176" customWidth="1"/>
    <col min="8969" max="8969" width="7.42578125" style="176" customWidth="1"/>
    <col min="8970" max="8970" width="14" style="176" customWidth="1"/>
    <col min="8971" max="8971" width="12.28515625" style="176" customWidth="1"/>
    <col min="8972" max="8972" width="14.5703125" style="176" customWidth="1"/>
    <col min="8973" max="8973" width="20.5703125" style="176" customWidth="1"/>
    <col min="8974" max="8974" width="19.140625" style="176" customWidth="1"/>
    <col min="8975" max="9216" width="9.140625" style="176"/>
    <col min="9217" max="9217" width="29.7109375" style="176" customWidth="1"/>
    <col min="9218" max="9218" width="7" style="176" customWidth="1"/>
    <col min="9219" max="9219" width="10.140625" style="176" customWidth="1"/>
    <col min="9220" max="9220" width="5.7109375" style="176" customWidth="1"/>
    <col min="9221" max="9221" width="7.28515625" style="176" customWidth="1"/>
    <col min="9222" max="9222" width="7.85546875" style="176" customWidth="1"/>
    <col min="9223" max="9223" width="6" style="176" customWidth="1"/>
    <col min="9224" max="9224" width="8.85546875" style="176" customWidth="1"/>
    <col min="9225" max="9225" width="7.42578125" style="176" customWidth="1"/>
    <col min="9226" max="9226" width="14" style="176" customWidth="1"/>
    <col min="9227" max="9227" width="12.28515625" style="176" customWidth="1"/>
    <col min="9228" max="9228" width="14.5703125" style="176" customWidth="1"/>
    <col min="9229" max="9229" width="20.5703125" style="176" customWidth="1"/>
    <col min="9230" max="9230" width="19.140625" style="176" customWidth="1"/>
    <col min="9231" max="9472" width="9.140625" style="176"/>
    <col min="9473" max="9473" width="29.7109375" style="176" customWidth="1"/>
    <col min="9474" max="9474" width="7" style="176" customWidth="1"/>
    <col min="9475" max="9475" width="10.140625" style="176" customWidth="1"/>
    <col min="9476" max="9476" width="5.7109375" style="176" customWidth="1"/>
    <col min="9477" max="9477" width="7.28515625" style="176" customWidth="1"/>
    <col min="9478" max="9478" width="7.85546875" style="176" customWidth="1"/>
    <col min="9479" max="9479" width="6" style="176" customWidth="1"/>
    <col min="9480" max="9480" width="8.85546875" style="176" customWidth="1"/>
    <col min="9481" max="9481" width="7.42578125" style="176" customWidth="1"/>
    <col min="9482" max="9482" width="14" style="176" customWidth="1"/>
    <col min="9483" max="9483" width="12.28515625" style="176" customWidth="1"/>
    <col min="9484" max="9484" width="14.5703125" style="176" customWidth="1"/>
    <col min="9485" max="9485" width="20.5703125" style="176" customWidth="1"/>
    <col min="9486" max="9486" width="19.140625" style="176" customWidth="1"/>
    <col min="9487" max="9728" width="9.140625" style="176"/>
    <col min="9729" max="9729" width="29.7109375" style="176" customWidth="1"/>
    <col min="9730" max="9730" width="7" style="176" customWidth="1"/>
    <col min="9731" max="9731" width="10.140625" style="176" customWidth="1"/>
    <col min="9732" max="9732" width="5.7109375" style="176" customWidth="1"/>
    <col min="9733" max="9733" width="7.28515625" style="176" customWidth="1"/>
    <col min="9734" max="9734" width="7.85546875" style="176" customWidth="1"/>
    <col min="9735" max="9735" width="6" style="176" customWidth="1"/>
    <col min="9736" max="9736" width="8.85546875" style="176" customWidth="1"/>
    <col min="9737" max="9737" width="7.42578125" style="176" customWidth="1"/>
    <col min="9738" max="9738" width="14" style="176" customWidth="1"/>
    <col min="9739" max="9739" width="12.28515625" style="176" customWidth="1"/>
    <col min="9740" max="9740" width="14.5703125" style="176" customWidth="1"/>
    <col min="9741" max="9741" width="20.5703125" style="176" customWidth="1"/>
    <col min="9742" max="9742" width="19.140625" style="176" customWidth="1"/>
    <col min="9743" max="9984" width="9.140625" style="176"/>
    <col min="9985" max="9985" width="29.7109375" style="176" customWidth="1"/>
    <col min="9986" max="9986" width="7" style="176" customWidth="1"/>
    <col min="9987" max="9987" width="10.140625" style="176" customWidth="1"/>
    <col min="9988" max="9988" width="5.7109375" style="176" customWidth="1"/>
    <col min="9989" max="9989" width="7.28515625" style="176" customWidth="1"/>
    <col min="9990" max="9990" width="7.85546875" style="176" customWidth="1"/>
    <col min="9991" max="9991" width="6" style="176" customWidth="1"/>
    <col min="9992" max="9992" width="8.85546875" style="176" customWidth="1"/>
    <col min="9993" max="9993" width="7.42578125" style="176" customWidth="1"/>
    <col min="9994" max="9994" width="14" style="176" customWidth="1"/>
    <col min="9995" max="9995" width="12.28515625" style="176" customWidth="1"/>
    <col min="9996" max="9996" width="14.5703125" style="176" customWidth="1"/>
    <col min="9997" max="9997" width="20.5703125" style="176" customWidth="1"/>
    <col min="9998" max="9998" width="19.140625" style="176" customWidth="1"/>
    <col min="9999" max="10240" width="9.140625" style="176"/>
    <col min="10241" max="10241" width="29.7109375" style="176" customWidth="1"/>
    <col min="10242" max="10242" width="7" style="176" customWidth="1"/>
    <col min="10243" max="10243" width="10.140625" style="176" customWidth="1"/>
    <col min="10244" max="10244" width="5.7109375" style="176" customWidth="1"/>
    <col min="10245" max="10245" width="7.28515625" style="176" customWidth="1"/>
    <col min="10246" max="10246" width="7.85546875" style="176" customWidth="1"/>
    <col min="10247" max="10247" width="6" style="176" customWidth="1"/>
    <col min="10248" max="10248" width="8.85546875" style="176" customWidth="1"/>
    <col min="10249" max="10249" width="7.42578125" style="176" customWidth="1"/>
    <col min="10250" max="10250" width="14" style="176" customWidth="1"/>
    <col min="10251" max="10251" width="12.28515625" style="176" customWidth="1"/>
    <col min="10252" max="10252" width="14.5703125" style="176" customWidth="1"/>
    <col min="10253" max="10253" width="20.5703125" style="176" customWidth="1"/>
    <col min="10254" max="10254" width="19.140625" style="176" customWidth="1"/>
    <col min="10255" max="10496" width="9.140625" style="176"/>
    <col min="10497" max="10497" width="29.7109375" style="176" customWidth="1"/>
    <col min="10498" max="10498" width="7" style="176" customWidth="1"/>
    <col min="10499" max="10499" width="10.140625" style="176" customWidth="1"/>
    <col min="10500" max="10500" width="5.7109375" style="176" customWidth="1"/>
    <col min="10501" max="10501" width="7.28515625" style="176" customWidth="1"/>
    <col min="10502" max="10502" width="7.85546875" style="176" customWidth="1"/>
    <col min="10503" max="10503" width="6" style="176" customWidth="1"/>
    <col min="10504" max="10504" width="8.85546875" style="176" customWidth="1"/>
    <col min="10505" max="10505" width="7.42578125" style="176" customWidth="1"/>
    <col min="10506" max="10506" width="14" style="176" customWidth="1"/>
    <col min="10507" max="10507" width="12.28515625" style="176" customWidth="1"/>
    <col min="10508" max="10508" width="14.5703125" style="176" customWidth="1"/>
    <col min="10509" max="10509" width="20.5703125" style="176" customWidth="1"/>
    <col min="10510" max="10510" width="19.140625" style="176" customWidth="1"/>
    <col min="10511" max="10752" width="9.140625" style="176"/>
    <col min="10753" max="10753" width="29.7109375" style="176" customWidth="1"/>
    <col min="10754" max="10754" width="7" style="176" customWidth="1"/>
    <col min="10755" max="10755" width="10.140625" style="176" customWidth="1"/>
    <col min="10756" max="10756" width="5.7109375" style="176" customWidth="1"/>
    <col min="10757" max="10757" width="7.28515625" style="176" customWidth="1"/>
    <col min="10758" max="10758" width="7.85546875" style="176" customWidth="1"/>
    <col min="10759" max="10759" width="6" style="176" customWidth="1"/>
    <col min="10760" max="10760" width="8.85546875" style="176" customWidth="1"/>
    <col min="10761" max="10761" width="7.42578125" style="176" customWidth="1"/>
    <col min="10762" max="10762" width="14" style="176" customWidth="1"/>
    <col min="10763" max="10763" width="12.28515625" style="176" customWidth="1"/>
    <col min="10764" max="10764" width="14.5703125" style="176" customWidth="1"/>
    <col min="10765" max="10765" width="20.5703125" style="176" customWidth="1"/>
    <col min="10766" max="10766" width="19.140625" style="176" customWidth="1"/>
    <col min="10767" max="11008" width="9.140625" style="176"/>
    <col min="11009" max="11009" width="29.7109375" style="176" customWidth="1"/>
    <col min="11010" max="11010" width="7" style="176" customWidth="1"/>
    <col min="11011" max="11011" width="10.140625" style="176" customWidth="1"/>
    <col min="11012" max="11012" width="5.7109375" style="176" customWidth="1"/>
    <col min="11013" max="11013" width="7.28515625" style="176" customWidth="1"/>
    <col min="11014" max="11014" width="7.85546875" style="176" customWidth="1"/>
    <col min="11015" max="11015" width="6" style="176" customWidth="1"/>
    <col min="11016" max="11016" width="8.85546875" style="176" customWidth="1"/>
    <col min="11017" max="11017" width="7.42578125" style="176" customWidth="1"/>
    <col min="11018" max="11018" width="14" style="176" customWidth="1"/>
    <col min="11019" max="11019" width="12.28515625" style="176" customWidth="1"/>
    <col min="11020" max="11020" width="14.5703125" style="176" customWidth="1"/>
    <col min="11021" max="11021" width="20.5703125" style="176" customWidth="1"/>
    <col min="11022" max="11022" width="19.140625" style="176" customWidth="1"/>
    <col min="11023" max="11264" width="9.140625" style="176"/>
    <col min="11265" max="11265" width="29.7109375" style="176" customWidth="1"/>
    <col min="11266" max="11266" width="7" style="176" customWidth="1"/>
    <col min="11267" max="11267" width="10.140625" style="176" customWidth="1"/>
    <col min="11268" max="11268" width="5.7109375" style="176" customWidth="1"/>
    <col min="11269" max="11269" width="7.28515625" style="176" customWidth="1"/>
    <col min="11270" max="11270" width="7.85546875" style="176" customWidth="1"/>
    <col min="11271" max="11271" width="6" style="176" customWidth="1"/>
    <col min="11272" max="11272" width="8.85546875" style="176" customWidth="1"/>
    <col min="11273" max="11273" width="7.42578125" style="176" customWidth="1"/>
    <col min="11274" max="11274" width="14" style="176" customWidth="1"/>
    <col min="11275" max="11275" width="12.28515625" style="176" customWidth="1"/>
    <col min="11276" max="11276" width="14.5703125" style="176" customWidth="1"/>
    <col min="11277" max="11277" width="20.5703125" style="176" customWidth="1"/>
    <col min="11278" max="11278" width="19.140625" style="176" customWidth="1"/>
    <col min="11279" max="11520" width="9.140625" style="176"/>
    <col min="11521" max="11521" width="29.7109375" style="176" customWidth="1"/>
    <col min="11522" max="11522" width="7" style="176" customWidth="1"/>
    <col min="11523" max="11523" width="10.140625" style="176" customWidth="1"/>
    <col min="11524" max="11524" width="5.7109375" style="176" customWidth="1"/>
    <col min="11525" max="11525" width="7.28515625" style="176" customWidth="1"/>
    <col min="11526" max="11526" width="7.85546875" style="176" customWidth="1"/>
    <col min="11527" max="11527" width="6" style="176" customWidth="1"/>
    <col min="11528" max="11528" width="8.85546875" style="176" customWidth="1"/>
    <col min="11529" max="11529" width="7.42578125" style="176" customWidth="1"/>
    <col min="11530" max="11530" width="14" style="176" customWidth="1"/>
    <col min="11531" max="11531" width="12.28515625" style="176" customWidth="1"/>
    <col min="11532" max="11532" width="14.5703125" style="176" customWidth="1"/>
    <col min="11533" max="11533" width="20.5703125" style="176" customWidth="1"/>
    <col min="11534" max="11534" width="19.140625" style="176" customWidth="1"/>
    <col min="11535" max="11776" width="9.140625" style="176"/>
    <col min="11777" max="11777" width="29.7109375" style="176" customWidth="1"/>
    <col min="11778" max="11778" width="7" style="176" customWidth="1"/>
    <col min="11779" max="11779" width="10.140625" style="176" customWidth="1"/>
    <col min="11780" max="11780" width="5.7109375" style="176" customWidth="1"/>
    <col min="11781" max="11781" width="7.28515625" style="176" customWidth="1"/>
    <col min="11782" max="11782" width="7.85546875" style="176" customWidth="1"/>
    <col min="11783" max="11783" width="6" style="176" customWidth="1"/>
    <col min="11784" max="11784" width="8.85546875" style="176" customWidth="1"/>
    <col min="11785" max="11785" width="7.42578125" style="176" customWidth="1"/>
    <col min="11786" max="11786" width="14" style="176" customWidth="1"/>
    <col min="11787" max="11787" width="12.28515625" style="176" customWidth="1"/>
    <col min="11788" max="11788" width="14.5703125" style="176" customWidth="1"/>
    <col min="11789" max="11789" width="20.5703125" style="176" customWidth="1"/>
    <col min="11790" max="11790" width="19.140625" style="176" customWidth="1"/>
    <col min="11791" max="12032" width="9.140625" style="176"/>
    <col min="12033" max="12033" width="29.7109375" style="176" customWidth="1"/>
    <col min="12034" max="12034" width="7" style="176" customWidth="1"/>
    <col min="12035" max="12035" width="10.140625" style="176" customWidth="1"/>
    <col min="12036" max="12036" width="5.7109375" style="176" customWidth="1"/>
    <col min="12037" max="12037" width="7.28515625" style="176" customWidth="1"/>
    <col min="12038" max="12038" width="7.85546875" style="176" customWidth="1"/>
    <col min="12039" max="12039" width="6" style="176" customWidth="1"/>
    <col min="12040" max="12040" width="8.85546875" style="176" customWidth="1"/>
    <col min="12041" max="12041" width="7.42578125" style="176" customWidth="1"/>
    <col min="12042" max="12042" width="14" style="176" customWidth="1"/>
    <col min="12043" max="12043" width="12.28515625" style="176" customWidth="1"/>
    <col min="12044" max="12044" width="14.5703125" style="176" customWidth="1"/>
    <col min="12045" max="12045" width="20.5703125" style="176" customWidth="1"/>
    <col min="12046" max="12046" width="19.140625" style="176" customWidth="1"/>
    <col min="12047" max="12288" width="9.140625" style="176"/>
    <col min="12289" max="12289" width="29.7109375" style="176" customWidth="1"/>
    <col min="12290" max="12290" width="7" style="176" customWidth="1"/>
    <col min="12291" max="12291" width="10.140625" style="176" customWidth="1"/>
    <col min="12292" max="12292" width="5.7109375" style="176" customWidth="1"/>
    <col min="12293" max="12293" width="7.28515625" style="176" customWidth="1"/>
    <col min="12294" max="12294" width="7.85546875" style="176" customWidth="1"/>
    <col min="12295" max="12295" width="6" style="176" customWidth="1"/>
    <col min="12296" max="12296" width="8.85546875" style="176" customWidth="1"/>
    <col min="12297" max="12297" width="7.42578125" style="176" customWidth="1"/>
    <col min="12298" max="12298" width="14" style="176" customWidth="1"/>
    <col min="12299" max="12299" width="12.28515625" style="176" customWidth="1"/>
    <col min="12300" max="12300" width="14.5703125" style="176" customWidth="1"/>
    <col min="12301" max="12301" width="20.5703125" style="176" customWidth="1"/>
    <col min="12302" max="12302" width="19.140625" style="176" customWidth="1"/>
    <col min="12303" max="12544" width="9.140625" style="176"/>
    <col min="12545" max="12545" width="29.7109375" style="176" customWidth="1"/>
    <col min="12546" max="12546" width="7" style="176" customWidth="1"/>
    <col min="12547" max="12547" width="10.140625" style="176" customWidth="1"/>
    <col min="12548" max="12548" width="5.7109375" style="176" customWidth="1"/>
    <col min="12549" max="12549" width="7.28515625" style="176" customWidth="1"/>
    <col min="12550" max="12550" width="7.85546875" style="176" customWidth="1"/>
    <col min="12551" max="12551" width="6" style="176" customWidth="1"/>
    <col min="12552" max="12552" width="8.85546875" style="176" customWidth="1"/>
    <col min="12553" max="12553" width="7.42578125" style="176" customWidth="1"/>
    <col min="12554" max="12554" width="14" style="176" customWidth="1"/>
    <col min="12555" max="12555" width="12.28515625" style="176" customWidth="1"/>
    <col min="12556" max="12556" width="14.5703125" style="176" customWidth="1"/>
    <col min="12557" max="12557" width="20.5703125" style="176" customWidth="1"/>
    <col min="12558" max="12558" width="19.140625" style="176" customWidth="1"/>
    <col min="12559" max="12800" width="9.140625" style="176"/>
    <col min="12801" max="12801" width="29.7109375" style="176" customWidth="1"/>
    <col min="12802" max="12802" width="7" style="176" customWidth="1"/>
    <col min="12803" max="12803" width="10.140625" style="176" customWidth="1"/>
    <col min="12804" max="12804" width="5.7109375" style="176" customWidth="1"/>
    <col min="12805" max="12805" width="7.28515625" style="176" customWidth="1"/>
    <col min="12806" max="12806" width="7.85546875" style="176" customWidth="1"/>
    <col min="12807" max="12807" width="6" style="176" customWidth="1"/>
    <col min="12808" max="12808" width="8.85546875" style="176" customWidth="1"/>
    <col min="12809" max="12809" width="7.42578125" style="176" customWidth="1"/>
    <col min="12810" max="12810" width="14" style="176" customWidth="1"/>
    <col min="12811" max="12811" width="12.28515625" style="176" customWidth="1"/>
    <col min="12812" max="12812" width="14.5703125" style="176" customWidth="1"/>
    <col min="12813" max="12813" width="20.5703125" style="176" customWidth="1"/>
    <col min="12814" max="12814" width="19.140625" style="176" customWidth="1"/>
    <col min="12815" max="13056" width="9.140625" style="176"/>
    <col min="13057" max="13057" width="29.7109375" style="176" customWidth="1"/>
    <col min="13058" max="13058" width="7" style="176" customWidth="1"/>
    <col min="13059" max="13059" width="10.140625" style="176" customWidth="1"/>
    <col min="13060" max="13060" width="5.7109375" style="176" customWidth="1"/>
    <col min="13061" max="13061" width="7.28515625" style="176" customWidth="1"/>
    <col min="13062" max="13062" width="7.85546875" style="176" customWidth="1"/>
    <col min="13063" max="13063" width="6" style="176" customWidth="1"/>
    <col min="13064" max="13064" width="8.85546875" style="176" customWidth="1"/>
    <col min="13065" max="13065" width="7.42578125" style="176" customWidth="1"/>
    <col min="13066" max="13066" width="14" style="176" customWidth="1"/>
    <col min="13067" max="13067" width="12.28515625" style="176" customWidth="1"/>
    <col min="13068" max="13068" width="14.5703125" style="176" customWidth="1"/>
    <col min="13069" max="13069" width="20.5703125" style="176" customWidth="1"/>
    <col min="13070" max="13070" width="19.140625" style="176" customWidth="1"/>
    <col min="13071" max="13312" width="9.140625" style="176"/>
    <col min="13313" max="13313" width="29.7109375" style="176" customWidth="1"/>
    <col min="13314" max="13314" width="7" style="176" customWidth="1"/>
    <col min="13315" max="13315" width="10.140625" style="176" customWidth="1"/>
    <col min="13316" max="13316" width="5.7109375" style="176" customWidth="1"/>
    <col min="13317" max="13317" width="7.28515625" style="176" customWidth="1"/>
    <col min="13318" max="13318" width="7.85546875" style="176" customWidth="1"/>
    <col min="13319" max="13319" width="6" style="176" customWidth="1"/>
    <col min="13320" max="13320" width="8.85546875" style="176" customWidth="1"/>
    <col min="13321" max="13321" width="7.42578125" style="176" customWidth="1"/>
    <col min="13322" max="13322" width="14" style="176" customWidth="1"/>
    <col min="13323" max="13323" width="12.28515625" style="176" customWidth="1"/>
    <col min="13324" max="13324" width="14.5703125" style="176" customWidth="1"/>
    <col min="13325" max="13325" width="20.5703125" style="176" customWidth="1"/>
    <col min="13326" max="13326" width="19.140625" style="176" customWidth="1"/>
    <col min="13327" max="13568" width="9.140625" style="176"/>
    <col min="13569" max="13569" width="29.7109375" style="176" customWidth="1"/>
    <col min="13570" max="13570" width="7" style="176" customWidth="1"/>
    <col min="13571" max="13571" width="10.140625" style="176" customWidth="1"/>
    <col min="13572" max="13572" width="5.7109375" style="176" customWidth="1"/>
    <col min="13573" max="13573" width="7.28515625" style="176" customWidth="1"/>
    <col min="13574" max="13574" width="7.85546875" style="176" customWidth="1"/>
    <col min="13575" max="13575" width="6" style="176" customWidth="1"/>
    <col min="13576" max="13576" width="8.85546875" style="176" customWidth="1"/>
    <col min="13577" max="13577" width="7.42578125" style="176" customWidth="1"/>
    <col min="13578" max="13578" width="14" style="176" customWidth="1"/>
    <col min="13579" max="13579" width="12.28515625" style="176" customWidth="1"/>
    <col min="13580" max="13580" width="14.5703125" style="176" customWidth="1"/>
    <col min="13581" max="13581" width="20.5703125" style="176" customWidth="1"/>
    <col min="13582" max="13582" width="19.140625" style="176" customWidth="1"/>
    <col min="13583" max="13824" width="9.140625" style="176"/>
    <col min="13825" max="13825" width="29.7109375" style="176" customWidth="1"/>
    <col min="13826" max="13826" width="7" style="176" customWidth="1"/>
    <col min="13827" max="13827" width="10.140625" style="176" customWidth="1"/>
    <col min="13828" max="13828" width="5.7109375" style="176" customWidth="1"/>
    <col min="13829" max="13829" width="7.28515625" style="176" customWidth="1"/>
    <col min="13830" max="13830" width="7.85546875" style="176" customWidth="1"/>
    <col min="13831" max="13831" width="6" style="176" customWidth="1"/>
    <col min="13832" max="13832" width="8.85546875" style="176" customWidth="1"/>
    <col min="13833" max="13833" width="7.42578125" style="176" customWidth="1"/>
    <col min="13834" max="13834" width="14" style="176" customWidth="1"/>
    <col min="13835" max="13835" width="12.28515625" style="176" customWidth="1"/>
    <col min="13836" max="13836" width="14.5703125" style="176" customWidth="1"/>
    <col min="13837" max="13837" width="20.5703125" style="176" customWidth="1"/>
    <col min="13838" max="13838" width="19.140625" style="176" customWidth="1"/>
    <col min="13839" max="14080" width="9.140625" style="176"/>
    <col min="14081" max="14081" width="29.7109375" style="176" customWidth="1"/>
    <col min="14082" max="14082" width="7" style="176" customWidth="1"/>
    <col min="14083" max="14083" width="10.140625" style="176" customWidth="1"/>
    <col min="14084" max="14084" width="5.7109375" style="176" customWidth="1"/>
    <col min="14085" max="14085" width="7.28515625" style="176" customWidth="1"/>
    <col min="14086" max="14086" width="7.85546875" style="176" customWidth="1"/>
    <col min="14087" max="14087" width="6" style="176" customWidth="1"/>
    <col min="14088" max="14088" width="8.85546875" style="176" customWidth="1"/>
    <col min="14089" max="14089" width="7.42578125" style="176" customWidth="1"/>
    <col min="14090" max="14090" width="14" style="176" customWidth="1"/>
    <col min="14091" max="14091" width="12.28515625" style="176" customWidth="1"/>
    <col min="14092" max="14092" width="14.5703125" style="176" customWidth="1"/>
    <col min="14093" max="14093" width="20.5703125" style="176" customWidth="1"/>
    <col min="14094" max="14094" width="19.140625" style="176" customWidth="1"/>
    <col min="14095" max="14336" width="9.140625" style="176"/>
    <col min="14337" max="14337" width="29.7109375" style="176" customWidth="1"/>
    <col min="14338" max="14338" width="7" style="176" customWidth="1"/>
    <col min="14339" max="14339" width="10.140625" style="176" customWidth="1"/>
    <col min="14340" max="14340" width="5.7109375" style="176" customWidth="1"/>
    <col min="14341" max="14341" width="7.28515625" style="176" customWidth="1"/>
    <col min="14342" max="14342" width="7.85546875" style="176" customWidth="1"/>
    <col min="14343" max="14343" width="6" style="176" customWidth="1"/>
    <col min="14344" max="14344" width="8.85546875" style="176" customWidth="1"/>
    <col min="14345" max="14345" width="7.42578125" style="176" customWidth="1"/>
    <col min="14346" max="14346" width="14" style="176" customWidth="1"/>
    <col min="14347" max="14347" width="12.28515625" style="176" customWidth="1"/>
    <col min="14348" max="14348" width="14.5703125" style="176" customWidth="1"/>
    <col min="14349" max="14349" width="20.5703125" style="176" customWidth="1"/>
    <col min="14350" max="14350" width="19.140625" style="176" customWidth="1"/>
    <col min="14351" max="14592" width="9.140625" style="176"/>
    <col min="14593" max="14593" width="29.7109375" style="176" customWidth="1"/>
    <col min="14594" max="14594" width="7" style="176" customWidth="1"/>
    <col min="14595" max="14595" width="10.140625" style="176" customWidth="1"/>
    <col min="14596" max="14596" width="5.7109375" style="176" customWidth="1"/>
    <col min="14597" max="14597" width="7.28515625" style="176" customWidth="1"/>
    <col min="14598" max="14598" width="7.85546875" style="176" customWidth="1"/>
    <col min="14599" max="14599" width="6" style="176" customWidth="1"/>
    <col min="14600" max="14600" width="8.85546875" style="176" customWidth="1"/>
    <col min="14601" max="14601" width="7.42578125" style="176" customWidth="1"/>
    <col min="14602" max="14602" width="14" style="176" customWidth="1"/>
    <col min="14603" max="14603" width="12.28515625" style="176" customWidth="1"/>
    <col min="14604" max="14604" width="14.5703125" style="176" customWidth="1"/>
    <col min="14605" max="14605" width="20.5703125" style="176" customWidth="1"/>
    <col min="14606" max="14606" width="19.140625" style="176" customWidth="1"/>
    <col min="14607" max="14848" width="9.140625" style="176"/>
    <col min="14849" max="14849" width="29.7109375" style="176" customWidth="1"/>
    <col min="14850" max="14850" width="7" style="176" customWidth="1"/>
    <col min="14851" max="14851" width="10.140625" style="176" customWidth="1"/>
    <col min="14852" max="14852" width="5.7109375" style="176" customWidth="1"/>
    <col min="14853" max="14853" width="7.28515625" style="176" customWidth="1"/>
    <col min="14854" max="14854" width="7.85546875" style="176" customWidth="1"/>
    <col min="14855" max="14855" width="6" style="176" customWidth="1"/>
    <col min="14856" max="14856" width="8.85546875" style="176" customWidth="1"/>
    <col min="14857" max="14857" width="7.42578125" style="176" customWidth="1"/>
    <col min="14858" max="14858" width="14" style="176" customWidth="1"/>
    <col min="14859" max="14859" width="12.28515625" style="176" customWidth="1"/>
    <col min="14860" max="14860" width="14.5703125" style="176" customWidth="1"/>
    <col min="14861" max="14861" width="20.5703125" style="176" customWidth="1"/>
    <col min="14862" max="14862" width="19.140625" style="176" customWidth="1"/>
    <col min="14863" max="15104" width="9.140625" style="176"/>
    <col min="15105" max="15105" width="29.7109375" style="176" customWidth="1"/>
    <col min="15106" max="15106" width="7" style="176" customWidth="1"/>
    <col min="15107" max="15107" width="10.140625" style="176" customWidth="1"/>
    <col min="15108" max="15108" width="5.7109375" style="176" customWidth="1"/>
    <col min="15109" max="15109" width="7.28515625" style="176" customWidth="1"/>
    <col min="15110" max="15110" width="7.85546875" style="176" customWidth="1"/>
    <col min="15111" max="15111" width="6" style="176" customWidth="1"/>
    <col min="15112" max="15112" width="8.85546875" style="176" customWidth="1"/>
    <col min="15113" max="15113" width="7.42578125" style="176" customWidth="1"/>
    <col min="15114" max="15114" width="14" style="176" customWidth="1"/>
    <col min="15115" max="15115" width="12.28515625" style="176" customWidth="1"/>
    <col min="15116" max="15116" width="14.5703125" style="176" customWidth="1"/>
    <col min="15117" max="15117" width="20.5703125" style="176" customWidth="1"/>
    <col min="15118" max="15118" width="19.140625" style="176" customWidth="1"/>
    <col min="15119" max="15360" width="9.140625" style="176"/>
    <col min="15361" max="15361" width="29.7109375" style="176" customWidth="1"/>
    <col min="15362" max="15362" width="7" style="176" customWidth="1"/>
    <col min="15363" max="15363" width="10.140625" style="176" customWidth="1"/>
    <col min="15364" max="15364" width="5.7109375" style="176" customWidth="1"/>
    <col min="15365" max="15365" width="7.28515625" style="176" customWidth="1"/>
    <col min="15366" max="15366" width="7.85546875" style="176" customWidth="1"/>
    <col min="15367" max="15367" width="6" style="176" customWidth="1"/>
    <col min="15368" max="15368" width="8.85546875" style="176" customWidth="1"/>
    <col min="15369" max="15369" width="7.42578125" style="176" customWidth="1"/>
    <col min="15370" max="15370" width="14" style="176" customWidth="1"/>
    <col min="15371" max="15371" width="12.28515625" style="176" customWidth="1"/>
    <col min="15372" max="15372" width="14.5703125" style="176" customWidth="1"/>
    <col min="15373" max="15373" width="20.5703125" style="176" customWidth="1"/>
    <col min="15374" max="15374" width="19.140625" style="176" customWidth="1"/>
    <col min="15375" max="15616" width="9.140625" style="176"/>
    <col min="15617" max="15617" width="29.7109375" style="176" customWidth="1"/>
    <col min="15618" max="15618" width="7" style="176" customWidth="1"/>
    <col min="15619" max="15619" width="10.140625" style="176" customWidth="1"/>
    <col min="15620" max="15620" width="5.7109375" style="176" customWidth="1"/>
    <col min="15621" max="15621" width="7.28515625" style="176" customWidth="1"/>
    <col min="15622" max="15622" width="7.85546875" style="176" customWidth="1"/>
    <col min="15623" max="15623" width="6" style="176" customWidth="1"/>
    <col min="15624" max="15624" width="8.85546875" style="176" customWidth="1"/>
    <col min="15625" max="15625" width="7.42578125" style="176" customWidth="1"/>
    <col min="15626" max="15626" width="14" style="176" customWidth="1"/>
    <col min="15627" max="15627" width="12.28515625" style="176" customWidth="1"/>
    <col min="15628" max="15628" width="14.5703125" style="176" customWidth="1"/>
    <col min="15629" max="15629" width="20.5703125" style="176" customWidth="1"/>
    <col min="15630" max="15630" width="19.140625" style="176" customWidth="1"/>
    <col min="15631" max="15872" width="9.140625" style="176"/>
    <col min="15873" max="15873" width="29.7109375" style="176" customWidth="1"/>
    <col min="15874" max="15874" width="7" style="176" customWidth="1"/>
    <col min="15875" max="15875" width="10.140625" style="176" customWidth="1"/>
    <col min="15876" max="15876" width="5.7109375" style="176" customWidth="1"/>
    <col min="15877" max="15877" width="7.28515625" style="176" customWidth="1"/>
    <col min="15878" max="15878" width="7.85546875" style="176" customWidth="1"/>
    <col min="15879" max="15879" width="6" style="176" customWidth="1"/>
    <col min="15880" max="15880" width="8.85546875" style="176" customWidth="1"/>
    <col min="15881" max="15881" width="7.42578125" style="176" customWidth="1"/>
    <col min="15882" max="15882" width="14" style="176" customWidth="1"/>
    <col min="15883" max="15883" width="12.28515625" style="176" customWidth="1"/>
    <col min="15884" max="15884" width="14.5703125" style="176" customWidth="1"/>
    <col min="15885" max="15885" width="20.5703125" style="176" customWidth="1"/>
    <col min="15886" max="15886" width="19.140625" style="176" customWidth="1"/>
    <col min="15887" max="16128" width="9.140625" style="176"/>
    <col min="16129" max="16129" width="29.7109375" style="176" customWidth="1"/>
    <col min="16130" max="16130" width="7" style="176" customWidth="1"/>
    <col min="16131" max="16131" width="10.140625" style="176" customWidth="1"/>
    <col min="16132" max="16132" width="5.7109375" style="176" customWidth="1"/>
    <col min="16133" max="16133" width="7.28515625" style="176" customWidth="1"/>
    <col min="16134" max="16134" width="7.85546875" style="176" customWidth="1"/>
    <col min="16135" max="16135" width="6" style="176" customWidth="1"/>
    <col min="16136" max="16136" width="8.85546875" style="176" customWidth="1"/>
    <col min="16137" max="16137" width="7.42578125" style="176" customWidth="1"/>
    <col min="16138" max="16138" width="14" style="176" customWidth="1"/>
    <col min="16139" max="16139" width="12.28515625" style="176" customWidth="1"/>
    <col min="16140" max="16140" width="14.5703125" style="176" customWidth="1"/>
    <col min="16141" max="16141" width="20.5703125" style="176" customWidth="1"/>
    <col min="16142" max="16142" width="19.140625" style="176" customWidth="1"/>
    <col min="16143" max="16384" width="9.140625" style="176"/>
  </cols>
  <sheetData>
    <row r="1" spans="1:13" x14ac:dyDescent="0.25">
      <c r="D1" s="550"/>
      <c r="E1" s="550"/>
      <c r="F1" s="550"/>
      <c r="G1" s="550"/>
      <c r="H1" s="550"/>
      <c r="I1" s="550"/>
      <c r="J1" s="550"/>
      <c r="K1" s="550"/>
      <c r="L1" s="550"/>
      <c r="M1" s="550"/>
    </row>
    <row r="2" spans="1:13" x14ac:dyDescent="0.25">
      <c r="A2" s="551" t="s">
        <v>757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pans="1:13" x14ac:dyDescent="0.25">
      <c r="A3" s="552"/>
      <c r="B3" s="552"/>
      <c r="C3" s="217"/>
    </row>
    <row r="4" spans="1:13" x14ac:dyDescent="0.25">
      <c r="A4" s="543" t="s">
        <v>617</v>
      </c>
      <c r="B4" s="554" t="s">
        <v>618</v>
      </c>
      <c r="C4" s="556" t="s">
        <v>619</v>
      </c>
      <c r="D4" s="543" t="s">
        <v>620</v>
      </c>
      <c r="E4" s="543"/>
      <c r="F4" s="543" t="s">
        <v>621</v>
      </c>
      <c r="G4" s="543"/>
      <c r="H4" s="556" t="s">
        <v>622</v>
      </c>
      <c r="I4" s="556" t="s">
        <v>623</v>
      </c>
      <c r="J4" s="543" t="s">
        <v>624</v>
      </c>
      <c r="K4" s="543"/>
      <c r="L4" s="543" t="s">
        <v>625</v>
      </c>
      <c r="M4" s="543"/>
    </row>
    <row r="5" spans="1:13" ht="45" x14ac:dyDescent="0.25">
      <c r="A5" s="553"/>
      <c r="B5" s="555"/>
      <c r="C5" s="557"/>
      <c r="D5" s="218" t="s">
        <v>626</v>
      </c>
      <c r="E5" s="219" t="s">
        <v>627</v>
      </c>
      <c r="F5" s="218" t="s">
        <v>626</v>
      </c>
      <c r="G5" s="219" t="s">
        <v>627</v>
      </c>
      <c r="H5" s="557"/>
      <c r="I5" s="557"/>
      <c r="J5" s="218" t="s">
        <v>626</v>
      </c>
      <c r="K5" s="219" t="s">
        <v>627</v>
      </c>
      <c r="L5" s="219" t="s">
        <v>626</v>
      </c>
      <c r="M5" s="219" t="s">
        <v>627</v>
      </c>
    </row>
    <row r="6" spans="1:13" ht="30.75" x14ac:dyDescent="0.25">
      <c r="A6" s="220" t="s">
        <v>628</v>
      </c>
      <c r="B6" s="221" t="s">
        <v>629</v>
      </c>
      <c r="C6" s="221">
        <v>55.75</v>
      </c>
      <c r="D6" s="222">
        <v>60</v>
      </c>
      <c r="E6" s="223">
        <v>80</v>
      </c>
      <c r="F6" s="222">
        <v>84</v>
      </c>
      <c r="G6" s="223">
        <v>451</v>
      </c>
      <c r="H6" s="223">
        <v>247</v>
      </c>
      <c r="I6" s="223">
        <v>47</v>
      </c>
      <c r="J6" s="224">
        <f>I6/100*H6*F6*D6/1000</f>
        <v>585.09359999999992</v>
      </c>
      <c r="K6" s="225">
        <f t="shared" ref="K6:K34" si="0">I6/100*H6*G6*E6/1000</f>
        <v>4188.5271999999995</v>
      </c>
      <c r="L6" s="226">
        <f t="shared" ref="L6:L34" si="1">J6*C6</f>
        <v>32618.968199999996</v>
      </c>
      <c r="M6" s="227">
        <f t="shared" ref="M6:M34" si="2">K6*C6</f>
        <v>233510.39139999996</v>
      </c>
    </row>
    <row r="7" spans="1:13" x14ac:dyDescent="0.25">
      <c r="A7" s="220" t="s">
        <v>630</v>
      </c>
      <c r="B7" s="221" t="s">
        <v>629</v>
      </c>
      <c r="C7" s="221">
        <v>54.6</v>
      </c>
      <c r="D7" s="222">
        <v>40</v>
      </c>
      <c r="E7" s="223">
        <v>50</v>
      </c>
      <c r="F7" s="222">
        <v>84</v>
      </c>
      <c r="G7" s="223">
        <v>451</v>
      </c>
      <c r="H7" s="223"/>
      <c r="I7" s="223"/>
      <c r="J7" s="224"/>
      <c r="K7" s="225"/>
      <c r="L7" s="226"/>
      <c r="M7" s="227"/>
    </row>
    <row r="8" spans="1:13" x14ac:dyDescent="0.25">
      <c r="A8" s="220" t="s">
        <v>631</v>
      </c>
      <c r="B8" s="221" t="s">
        <v>629</v>
      </c>
      <c r="C8" s="221">
        <v>26.06</v>
      </c>
      <c r="D8" s="222">
        <v>25</v>
      </c>
      <c r="E8" s="223">
        <v>29</v>
      </c>
      <c r="F8" s="222">
        <v>84</v>
      </c>
      <c r="G8" s="223">
        <v>451</v>
      </c>
      <c r="H8" s="223">
        <v>247</v>
      </c>
      <c r="I8" s="223">
        <v>47</v>
      </c>
      <c r="J8" s="224">
        <f t="shared" ref="J8:J34" si="3">I8/100*H8*F8*D8/1000</f>
        <v>243.78899999999999</v>
      </c>
      <c r="K8" s="225">
        <f t="shared" si="0"/>
        <v>1518.3411099999998</v>
      </c>
      <c r="L8" s="226">
        <f t="shared" si="1"/>
        <v>6353.1413399999992</v>
      </c>
      <c r="M8" s="227">
        <f t="shared" si="2"/>
        <v>39567.969326599996</v>
      </c>
    </row>
    <row r="9" spans="1:13" x14ac:dyDescent="0.25">
      <c r="A9" s="220" t="s">
        <v>632</v>
      </c>
      <c r="B9" s="221" t="s">
        <v>629</v>
      </c>
      <c r="C9" s="221">
        <v>58.53</v>
      </c>
      <c r="D9" s="222">
        <v>30</v>
      </c>
      <c r="E9" s="223">
        <v>43</v>
      </c>
      <c r="F9" s="222">
        <v>84</v>
      </c>
      <c r="G9" s="223">
        <v>451</v>
      </c>
      <c r="H9" s="223">
        <v>247</v>
      </c>
      <c r="I9" s="223">
        <v>47</v>
      </c>
      <c r="J9" s="224">
        <f t="shared" si="3"/>
        <v>292.54679999999996</v>
      </c>
      <c r="K9" s="225">
        <f t="shared" si="0"/>
        <v>2251.3333699999998</v>
      </c>
      <c r="L9" s="226">
        <f t="shared" si="1"/>
        <v>17122.764203999999</v>
      </c>
      <c r="M9" s="227">
        <f t="shared" si="2"/>
        <v>131770.54214609999</v>
      </c>
    </row>
    <row r="10" spans="1:13" ht="30.75" x14ac:dyDescent="0.25">
      <c r="A10" s="220" t="s">
        <v>633</v>
      </c>
      <c r="B10" s="221" t="s">
        <v>629</v>
      </c>
      <c r="C10" s="221">
        <v>42.74</v>
      </c>
      <c r="D10" s="222">
        <v>8</v>
      </c>
      <c r="E10" s="223">
        <v>12</v>
      </c>
      <c r="F10" s="222">
        <v>84</v>
      </c>
      <c r="G10" s="223">
        <v>451</v>
      </c>
      <c r="H10" s="223">
        <v>247</v>
      </c>
      <c r="I10" s="223">
        <v>47</v>
      </c>
      <c r="J10" s="224">
        <f t="shared" si="3"/>
        <v>78.012479999999996</v>
      </c>
      <c r="K10" s="225">
        <f t="shared" si="0"/>
        <v>628.27907999999991</v>
      </c>
      <c r="L10" s="226">
        <f t="shared" si="1"/>
        <v>3334.2533951999999</v>
      </c>
      <c r="M10" s="227">
        <f t="shared" si="2"/>
        <v>26852.647879199998</v>
      </c>
    </row>
    <row r="11" spans="1:13" x14ac:dyDescent="0.25">
      <c r="A11" s="220" t="s">
        <v>634</v>
      </c>
      <c r="B11" s="221"/>
      <c r="C11" s="221"/>
      <c r="D11" s="222"/>
      <c r="E11" s="223"/>
      <c r="F11" s="222">
        <v>84</v>
      </c>
      <c r="G11" s="223">
        <v>451</v>
      </c>
      <c r="H11" s="223">
        <v>247</v>
      </c>
      <c r="I11" s="223">
        <v>47</v>
      </c>
      <c r="J11" s="224">
        <f t="shared" si="3"/>
        <v>0</v>
      </c>
      <c r="K11" s="225">
        <f t="shared" si="0"/>
        <v>0</v>
      </c>
      <c r="L11" s="226">
        <f t="shared" si="1"/>
        <v>0</v>
      </c>
      <c r="M11" s="227">
        <f t="shared" si="2"/>
        <v>0</v>
      </c>
    </row>
    <row r="12" spans="1:13" x14ac:dyDescent="0.25">
      <c r="A12" s="220" t="s">
        <v>635</v>
      </c>
      <c r="B12" s="221" t="s">
        <v>629</v>
      </c>
      <c r="C12" s="221">
        <v>42.25</v>
      </c>
      <c r="D12" s="222">
        <v>120</v>
      </c>
      <c r="E12" s="223">
        <v>140</v>
      </c>
      <c r="F12" s="222">
        <v>84</v>
      </c>
      <c r="G12" s="223">
        <v>451</v>
      </c>
      <c r="H12" s="223">
        <v>247</v>
      </c>
      <c r="I12" s="223">
        <v>47</v>
      </c>
      <c r="J12" s="224">
        <f t="shared" si="3"/>
        <v>1170.1871999999998</v>
      </c>
      <c r="K12" s="225">
        <f t="shared" si="0"/>
        <v>7329.9225999999999</v>
      </c>
      <c r="L12" s="226">
        <f t="shared" si="1"/>
        <v>49440.409199999995</v>
      </c>
      <c r="M12" s="227">
        <f t="shared" si="2"/>
        <v>309689.22985</v>
      </c>
    </row>
    <row r="13" spans="1:13" x14ac:dyDescent="0.25">
      <c r="A13" s="220" t="s">
        <v>636</v>
      </c>
      <c r="B13" s="221" t="s">
        <v>629</v>
      </c>
      <c r="C13" s="221">
        <v>42.25</v>
      </c>
      <c r="D13" s="222">
        <v>120</v>
      </c>
      <c r="E13" s="223">
        <v>140</v>
      </c>
      <c r="F13" s="222">
        <v>84</v>
      </c>
      <c r="G13" s="223">
        <v>451</v>
      </c>
      <c r="H13" s="223">
        <v>247</v>
      </c>
      <c r="I13" s="223">
        <v>47</v>
      </c>
      <c r="J13" s="224">
        <f t="shared" si="3"/>
        <v>1170.1871999999998</v>
      </c>
      <c r="K13" s="225">
        <f t="shared" si="0"/>
        <v>7329.9225999999999</v>
      </c>
      <c r="L13" s="226">
        <f t="shared" si="1"/>
        <v>49440.409199999995</v>
      </c>
      <c r="M13" s="227">
        <f t="shared" si="2"/>
        <v>309689.22985</v>
      </c>
    </row>
    <row r="14" spans="1:13" x14ac:dyDescent="0.25">
      <c r="A14" s="220" t="s">
        <v>637</v>
      </c>
      <c r="B14" s="221" t="s">
        <v>629</v>
      </c>
      <c r="C14" s="221">
        <v>54.54</v>
      </c>
      <c r="D14" s="222">
        <v>180</v>
      </c>
      <c r="E14" s="223">
        <v>220</v>
      </c>
      <c r="F14" s="222">
        <v>84</v>
      </c>
      <c r="G14" s="223">
        <v>451</v>
      </c>
      <c r="H14" s="223">
        <v>247</v>
      </c>
      <c r="I14" s="223">
        <v>47</v>
      </c>
      <c r="J14" s="224">
        <f t="shared" si="3"/>
        <v>1755.2807999999998</v>
      </c>
      <c r="K14" s="225">
        <f t="shared" si="0"/>
        <v>11518.449799999999</v>
      </c>
      <c r="L14" s="226">
        <f t="shared" si="1"/>
        <v>95733.014831999986</v>
      </c>
      <c r="M14" s="227">
        <f t="shared" si="2"/>
        <v>628216.25209199986</v>
      </c>
    </row>
    <row r="15" spans="1:13" x14ac:dyDescent="0.25">
      <c r="A15" s="220" t="s">
        <v>638</v>
      </c>
      <c r="B15" s="221" t="s">
        <v>629</v>
      </c>
      <c r="C15" s="221">
        <v>98.46</v>
      </c>
      <c r="D15" s="222">
        <v>95</v>
      </c>
      <c r="E15" s="223">
        <v>100</v>
      </c>
      <c r="F15" s="222">
        <v>84</v>
      </c>
      <c r="G15" s="223">
        <v>451</v>
      </c>
      <c r="H15" s="223">
        <v>247</v>
      </c>
      <c r="I15" s="223">
        <v>47</v>
      </c>
      <c r="J15" s="224">
        <f t="shared" si="3"/>
        <v>926.39819999999997</v>
      </c>
      <c r="K15" s="225">
        <f t="shared" si="0"/>
        <v>5235.6589999999997</v>
      </c>
      <c r="L15" s="226">
        <f t="shared" si="1"/>
        <v>91213.166771999997</v>
      </c>
      <c r="M15" s="227">
        <f t="shared" si="2"/>
        <v>515502.98513999995</v>
      </c>
    </row>
    <row r="16" spans="1:13" x14ac:dyDescent="0.25">
      <c r="A16" s="220" t="s">
        <v>639</v>
      </c>
      <c r="B16" s="221" t="s">
        <v>629</v>
      </c>
      <c r="C16" s="221">
        <v>119.45</v>
      </c>
      <c r="D16" s="222">
        <v>9</v>
      </c>
      <c r="E16" s="223">
        <v>11</v>
      </c>
      <c r="F16" s="222">
        <v>84</v>
      </c>
      <c r="G16" s="223">
        <v>451</v>
      </c>
      <c r="H16" s="223">
        <v>247</v>
      </c>
      <c r="I16" s="223">
        <v>47</v>
      </c>
      <c r="J16" s="224">
        <f t="shared" si="3"/>
        <v>87.764039999999994</v>
      </c>
      <c r="K16" s="225">
        <f t="shared" si="0"/>
        <v>575.92249000000004</v>
      </c>
      <c r="L16" s="226">
        <f t="shared" si="1"/>
        <v>10483.414578</v>
      </c>
      <c r="M16" s="227">
        <f t="shared" si="2"/>
        <v>68793.94143050001</v>
      </c>
    </row>
    <row r="17" spans="1:13" x14ac:dyDescent="0.25">
      <c r="A17" s="220" t="s">
        <v>640</v>
      </c>
      <c r="B17" s="221" t="s">
        <v>629</v>
      </c>
      <c r="C17" s="221">
        <v>117.99</v>
      </c>
      <c r="D17" s="222">
        <v>12</v>
      </c>
      <c r="E17" s="223">
        <v>20</v>
      </c>
      <c r="F17" s="222">
        <v>84</v>
      </c>
      <c r="G17" s="223">
        <v>451</v>
      </c>
      <c r="H17" s="223">
        <v>247</v>
      </c>
      <c r="I17" s="223">
        <v>47</v>
      </c>
      <c r="J17" s="224">
        <f t="shared" si="3"/>
        <v>117.01872</v>
      </c>
      <c r="K17" s="225">
        <f t="shared" si="0"/>
        <v>1047.1317999999999</v>
      </c>
      <c r="L17" s="226">
        <f t="shared" si="1"/>
        <v>13807.038772800001</v>
      </c>
      <c r="M17" s="227">
        <f t="shared" si="2"/>
        <v>123551.08108199998</v>
      </c>
    </row>
    <row r="18" spans="1:13" x14ac:dyDescent="0.25">
      <c r="A18" s="220" t="s">
        <v>641</v>
      </c>
      <c r="B18" s="221" t="s">
        <v>629</v>
      </c>
      <c r="C18" s="221">
        <v>61.98</v>
      </c>
      <c r="D18" s="222">
        <v>25</v>
      </c>
      <c r="E18" s="223">
        <v>30</v>
      </c>
      <c r="F18" s="222">
        <v>84</v>
      </c>
      <c r="G18" s="223">
        <v>451</v>
      </c>
      <c r="H18" s="223">
        <v>247</v>
      </c>
      <c r="I18" s="223">
        <v>47</v>
      </c>
      <c r="J18" s="224">
        <f t="shared" si="3"/>
        <v>243.78899999999999</v>
      </c>
      <c r="K18" s="225">
        <f t="shared" si="0"/>
        <v>1570.6976999999999</v>
      </c>
      <c r="L18" s="226">
        <f t="shared" si="1"/>
        <v>15110.042219999998</v>
      </c>
      <c r="M18" s="227">
        <f t="shared" si="2"/>
        <v>97351.843445999984</v>
      </c>
    </row>
    <row r="19" spans="1:13" x14ac:dyDescent="0.25">
      <c r="A19" s="220" t="s">
        <v>642</v>
      </c>
      <c r="B19" s="221" t="s">
        <v>629</v>
      </c>
      <c r="C19" s="221">
        <v>662.13</v>
      </c>
      <c r="D19" s="222">
        <v>18</v>
      </c>
      <c r="E19" s="223">
        <v>21</v>
      </c>
      <c r="F19" s="222">
        <v>84</v>
      </c>
      <c r="G19" s="223">
        <v>451</v>
      </c>
      <c r="H19" s="223">
        <v>247</v>
      </c>
      <c r="I19" s="223">
        <v>47</v>
      </c>
      <c r="J19" s="224">
        <f t="shared" si="3"/>
        <v>175.52807999999999</v>
      </c>
      <c r="K19" s="225">
        <f t="shared" si="0"/>
        <v>1099.48839</v>
      </c>
      <c r="L19" s="226">
        <f t="shared" si="1"/>
        <v>116222.4076104</v>
      </c>
      <c r="M19" s="227">
        <f t="shared" si="2"/>
        <v>728004.24767069996</v>
      </c>
    </row>
    <row r="20" spans="1:13" x14ac:dyDescent="0.25">
      <c r="A20" s="220" t="s">
        <v>643</v>
      </c>
      <c r="B20" s="221" t="s">
        <v>644</v>
      </c>
      <c r="C20" s="221">
        <v>110.3</v>
      </c>
      <c r="D20" s="222">
        <v>9</v>
      </c>
      <c r="E20" s="223">
        <v>11</v>
      </c>
      <c r="F20" s="222">
        <v>84</v>
      </c>
      <c r="G20" s="223">
        <v>451</v>
      </c>
      <c r="H20" s="223">
        <v>247</v>
      </c>
      <c r="I20" s="223">
        <v>47</v>
      </c>
      <c r="J20" s="224">
        <f t="shared" si="3"/>
        <v>87.764039999999994</v>
      </c>
      <c r="K20" s="225">
        <f t="shared" si="0"/>
        <v>575.92249000000004</v>
      </c>
      <c r="L20" s="226">
        <f t="shared" si="1"/>
        <v>9680.3736119999994</v>
      </c>
      <c r="M20" s="227">
        <f t="shared" si="2"/>
        <v>63524.250647000001</v>
      </c>
    </row>
    <row r="21" spans="1:13" s="237" customFormat="1" x14ac:dyDescent="0.25">
      <c r="A21" s="228" t="s">
        <v>645</v>
      </c>
      <c r="B21" s="229" t="s">
        <v>646</v>
      </c>
      <c r="C21" s="229">
        <v>8.5</v>
      </c>
      <c r="D21" s="230">
        <v>1</v>
      </c>
      <c r="E21" s="231">
        <v>1</v>
      </c>
      <c r="F21" s="222">
        <v>84</v>
      </c>
      <c r="G21" s="223">
        <v>451</v>
      </c>
      <c r="H21" s="232">
        <v>247</v>
      </c>
      <c r="I21" s="232">
        <v>47</v>
      </c>
      <c r="J21" s="233">
        <f t="shared" si="3"/>
        <v>9.7515599999999996</v>
      </c>
      <c r="K21" s="234">
        <f t="shared" si="0"/>
        <v>52.356589999999997</v>
      </c>
      <c r="L21" s="235">
        <f t="shared" si="1"/>
        <v>82.888260000000002</v>
      </c>
      <c r="M21" s="236">
        <f t="shared" si="2"/>
        <v>445.03101499999997</v>
      </c>
    </row>
    <row r="22" spans="1:13" x14ac:dyDescent="0.25">
      <c r="A22" s="220" t="s">
        <v>647</v>
      </c>
      <c r="B22" s="221" t="s">
        <v>644</v>
      </c>
      <c r="C22" s="221">
        <v>57.43</v>
      </c>
      <c r="D22" s="222">
        <v>390</v>
      </c>
      <c r="E22" s="223">
        <v>450</v>
      </c>
      <c r="F22" s="222">
        <v>84</v>
      </c>
      <c r="G22" s="223">
        <v>451</v>
      </c>
      <c r="H22" s="223">
        <v>247</v>
      </c>
      <c r="I22" s="223">
        <v>47</v>
      </c>
      <c r="J22" s="224">
        <f t="shared" si="3"/>
        <v>3803.1084000000001</v>
      </c>
      <c r="K22" s="225">
        <f t="shared" si="0"/>
        <v>23560.465499999998</v>
      </c>
      <c r="L22" s="226">
        <f t="shared" si="1"/>
        <v>218412.51541200001</v>
      </c>
      <c r="M22" s="227">
        <f t="shared" si="2"/>
        <v>1353077.533665</v>
      </c>
    </row>
    <row r="23" spans="1:13" x14ac:dyDescent="0.25">
      <c r="A23" s="220" t="s">
        <v>648</v>
      </c>
      <c r="B23" s="221" t="s">
        <v>629</v>
      </c>
      <c r="C23" s="221">
        <v>333.85</v>
      </c>
      <c r="D23" s="222">
        <v>30</v>
      </c>
      <c r="E23" s="223">
        <v>40</v>
      </c>
      <c r="F23" s="222">
        <v>84</v>
      </c>
      <c r="G23" s="223">
        <v>451</v>
      </c>
      <c r="H23" s="223">
        <v>247</v>
      </c>
      <c r="I23" s="223">
        <v>47</v>
      </c>
      <c r="J23" s="224">
        <f t="shared" si="3"/>
        <v>292.54679999999996</v>
      </c>
      <c r="K23" s="225">
        <f t="shared" si="0"/>
        <v>2094.2635999999998</v>
      </c>
      <c r="L23" s="226">
        <f t="shared" si="1"/>
        <v>97666.749179999999</v>
      </c>
      <c r="M23" s="227">
        <f t="shared" si="2"/>
        <v>699169.90285999991</v>
      </c>
    </row>
    <row r="24" spans="1:13" ht="30.75" x14ac:dyDescent="0.25">
      <c r="A24" s="220" t="s">
        <v>649</v>
      </c>
      <c r="B24" s="221" t="s">
        <v>629</v>
      </c>
      <c r="C24" s="221">
        <v>639.63</v>
      </c>
      <c r="D24" s="222">
        <v>50</v>
      </c>
      <c r="E24" s="223">
        <v>55</v>
      </c>
      <c r="F24" s="222">
        <v>84</v>
      </c>
      <c r="G24" s="223">
        <v>451</v>
      </c>
      <c r="H24" s="223">
        <v>247</v>
      </c>
      <c r="I24" s="223">
        <v>47</v>
      </c>
      <c r="J24" s="224">
        <f t="shared" si="3"/>
        <v>487.57799999999997</v>
      </c>
      <c r="K24" s="225">
        <f t="shared" si="0"/>
        <v>2879.6124499999996</v>
      </c>
      <c r="L24" s="226">
        <f t="shared" si="1"/>
        <v>311869.51613999996</v>
      </c>
      <c r="M24" s="227">
        <f t="shared" si="2"/>
        <v>1841886.5113934998</v>
      </c>
    </row>
    <row r="25" spans="1:13" ht="30.75" x14ac:dyDescent="0.25">
      <c r="A25" s="220" t="s">
        <v>650</v>
      </c>
      <c r="B25" s="221" t="s">
        <v>629</v>
      </c>
      <c r="C25" s="221">
        <v>210</v>
      </c>
      <c r="D25" s="222">
        <v>20</v>
      </c>
      <c r="E25" s="223">
        <v>24</v>
      </c>
      <c r="F25" s="222">
        <v>84</v>
      </c>
      <c r="G25" s="223">
        <v>451</v>
      </c>
      <c r="H25" s="223">
        <v>247</v>
      </c>
      <c r="I25" s="223">
        <v>47</v>
      </c>
      <c r="J25" s="224">
        <f t="shared" si="3"/>
        <v>195.03119999999998</v>
      </c>
      <c r="K25" s="225">
        <f t="shared" si="0"/>
        <v>1256.5581599999998</v>
      </c>
      <c r="L25" s="226">
        <f t="shared" si="1"/>
        <v>40956.551999999996</v>
      </c>
      <c r="M25" s="227">
        <f t="shared" si="2"/>
        <v>263877.21359999996</v>
      </c>
    </row>
    <row r="26" spans="1:13" ht="31.5" x14ac:dyDescent="0.25">
      <c r="A26" s="238" t="s">
        <v>651</v>
      </c>
      <c r="B26" s="239" t="s">
        <v>629</v>
      </c>
      <c r="C26" s="239">
        <v>288.77</v>
      </c>
      <c r="D26" s="240">
        <v>32</v>
      </c>
      <c r="E26" s="223">
        <v>37</v>
      </c>
      <c r="F26" s="222">
        <v>84</v>
      </c>
      <c r="G26" s="223">
        <v>451</v>
      </c>
      <c r="H26" s="223">
        <v>247</v>
      </c>
      <c r="I26" s="223">
        <v>47</v>
      </c>
      <c r="J26" s="224">
        <f t="shared" si="3"/>
        <v>312.04991999999999</v>
      </c>
      <c r="K26" s="225">
        <f t="shared" si="0"/>
        <v>1937.1938299999999</v>
      </c>
      <c r="L26" s="226">
        <f t="shared" si="1"/>
        <v>90110.655398399991</v>
      </c>
      <c r="M26" s="227">
        <f t="shared" si="2"/>
        <v>559403.46228909993</v>
      </c>
    </row>
    <row r="27" spans="1:13" x14ac:dyDescent="0.25">
      <c r="A27" s="220" t="s">
        <v>652</v>
      </c>
      <c r="B27" s="239" t="s">
        <v>629</v>
      </c>
      <c r="C27" s="239">
        <v>257</v>
      </c>
      <c r="D27" s="240">
        <v>9</v>
      </c>
      <c r="E27" s="223">
        <v>11</v>
      </c>
      <c r="F27" s="222">
        <v>84</v>
      </c>
      <c r="G27" s="223">
        <v>451</v>
      </c>
      <c r="H27" s="223">
        <v>247</v>
      </c>
      <c r="I27" s="223">
        <v>47</v>
      </c>
      <c r="J27" s="224">
        <f t="shared" si="3"/>
        <v>87.764039999999994</v>
      </c>
      <c r="K27" s="225">
        <f t="shared" si="0"/>
        <v>575.92249000000004</v>
      </c>
      <c r="L27" s="226">
        <f t="shared" si="1"/>
        <v>22555.358279999997</v>
      </c>
      <c r="M27" s="227">
        <f t="shared" si="2"/>
        <v>148012.07993000001</v>
      </c>
    </row>
    <row r="28" spans="1:13" x14ac:dyDescent="0.25">
      <c r="A28" s="220" t="s">
        <v>653</v>
      </c>
      <c r="B28" s="239" t="s">
        <v>629</v>
      </c>
      <c r="C28" s="239">
        <v>583.08000000000004</v>
      </c>
      <c r="D28" s="240">
        <v>4</v>
      </c>
      <c r="E28" s="223">
        <v>6</v>
      </c>
      <c r="F28" s="222">
        <v>84</v>
      </c>
      <c r="G28" s="223">
        <v>451</v>
      </c>
      <c r="H28" s="223">
        <v>247</v>
      </c>
      <c r="I28" s="223">
        <v>47</v>
      </c>
      <c r="J28" s="224">
        <f t="shared" si="3"/>
        <v>39.006239999999998</v>
      </c>
      <c r="K28" s="225">
        <f t="shared" si="0"/>
        <v>314.13953999999995</v>
      </c>
      <c r="L28" s="226">
        <f t="shared" si="1"/>
        <v>22743.758419199999</v>
      </c>
      <c r="M28" s="227">
        <f t="shared" si="2"/>
        <v>183168.4829832</v>
      </c>
    </row>
    <row r="29" spans="1:13" x14ac:dyDescent="0.25">
      <c r="A29" s="220" t="s">
        <v>654</v>
      </c>
      <c r="B29" s="239" t="s">
        <v>629</v>
      </c>
      <c r="C29" s="239">
        <v>389.89</v>
      </c>
      <c r="D29" s="240">
        <v>0.5</v>
      </c>
      <c r="E29" s="241">
        <v>0.6</v>
      </c>
      <c r="F29" s="222">
        <v>84</v>
      </c>
      <c r="G29" s="223">
        <v>451</v>
      </c>
      <c r="H29" s="223">
        <v>247</v>
      </c>
      <c r="I29" s="223">
        <v>47</v>
      </c>
      <c r="J29" s="224">
        <f t="shared" si="3"/>
        <v>4.8757799999999998</v>
      </c>
      <c r="K29" s="225">
        <f t="shared" si="0"/>
        <v>31.413953999999997</v>
      </c>
      <c r="L29" s="226">
        <f t="shared" si="1"/>
        <v>1901.0178641999998</v>
      </c>
      <c r="M29" s="227">
        <f t="shared" si="2"/>
        <v>12247.986525059998</v>
      </c>
    </row>
    <row r="30" spans="1:13" x14ac:dyDescent="0.25">
      <c r="A30" s="220" t="s">
        <v>655</v>
      </c>
      <c r="B30" s="239" t="s">
        <v>629</v>
      </c>
      <c r="C30" s="239">
        <v>191.38</v>
      </c>
      <c r="D30" s="240">
        <v>1</v>
      </c>
      <c r="E30" s="241">
        <v>1.2</v>
      </c>
      <c r="F30" s="222">
        <v>84</v>
      </c>
      <c r="G30" s="223">
        <v>451</v>
      </c>
      <c r="H30" s="223">
        <v>247</v>
      </c>
      <c r="I30" s="223">
        <v>47</v>
      </c>
      <c r="J30" s="224">
        <f t="shared" si="3"/>
        <v>9.7515599999999996</v>
      </c>
      <c r="K30" s="225">
        <f t="shared" si="0"/>
        <v>62.827907999999994</v>
      </c>
      <c r="L30" s="226">
        <f t="shared" si="1"/>
        <v>1866.2535527999999</v>
      </c>
      <c r="M30" s="227">
        <f t="shared" si="2"/>
        <v>12024.005033039999</v>
      </c>
    </row>
    <row r="31" spans="1:13" x14ac:dyDescent="0.25">
      <c r="A31" s="220" t="s">
        <v>656</v>
      </c>
      <c r="B31" s="239" t="s">
        <v>629</v>
      </c>
      <c r="C31" s="239">
        <v>195.2</v>
      </c>
      <c r="D31" s="240">
        <v>0.5</v>
      </c>
      <c r="E31" s="241">
        <v>0.6</v>
      </c>
      <c r="F31" s="222">
        <v>84</v>
      </c>
      <c r="G31" s="223">
        <v>451</v>
      </c>
      <c r="H31" s="223">
        <v>247</v>
      </c>
      <c r="I31" s="223">
        <v>47</v>
      </c>
      <c r="J31" s="224">
        <f t="shared" si="3"/>
        <v>4.8757799999999998</v>
      </c>
      <c r="K31" s="225">
        <f t="shared" si="0"/>
        <v>31.413953999999997</v>
      </c>
      <c r="L31" s="226">
        <f t="shared" si="1"/>
        <v>951.75225599999987</v>
      </c>
      <c r="M31" s="227">
        <f t="shared" si="2"/>
        <v>6132.0038207999987</v>
      </c>
    </row>
    <row r="32" spans="1:13" ht="30.75" x14ac:dyDescent="0.25">
      <c r="A32" s="220" t="s">
        <v>657</v>
      </c>
      <c r="B32" s="239" t="s">
        <v>629</v>
      </c>
      <c r="C32" s="239">
        <v>48</v>
      </c>
      <c r="D32" s="240">
        <v>100</v>
      </c>
      <c r="E32" s="223">
        <v>100</v>
      </c>
      <c r="F32" s="222">
        <v>84</v>
      </c>
      <c r="G32" s="223">
        <v>451</v>
      </c>
      <c r="H32" s="223">
        <v>247</v>
      </c>
      <c r="I32" s="223">
        <v>47</v>
      </c>
      <c r="J32" s="224">
        <f t="shared" si="3"/>
        <v>975.15599999999995</v>
      </c>
      <c r="K32" s="225">
        <f t="shared" si="0"/>
        <v>5235.6589999999997</v>
      </c>
      <c r="L32" s="226">
        <f t="shared" si="1"/>
        <v>46807.487999999998</v>
      </c>
      <c r="M32" s="227">
        <f t="shared" si="2"/>
        <v>251311.63199999998</v>
      </c>
    </row>
    <row r="33" spans="1:13" x14ac:dyDescent="0.25">
      <c r="A33" s="220" t="s">
        <v>658</v>
      </c>
      <c r="B33" s="239" t="s">
        <v>629</v>
      </c>
      <c r="C33" s="239">
        <v>14</v>
      </c>
      <c r="D33" s="240">
        <v>3</v>
      </c>
      <c r="E33" s="223">
        <v>5</v>
      </c>
      <c r="F33" s="222">
        <v>84</v>
      </c>
      <c r="G33" s="223">
        <v>451</v>
      </c>
      <c r="H33" s="223">
        <v>247</v>
      </c>
      <c r="I33" s="223">
        <v>47</v>
      </c>
      <c r="J33" s="224">
        <f t="shared" si="3"/>
        <v>29.25468</v>
      </c>
      <c r="K33" s="225">
        <f t="shared" si="0"/>
        <v>261.78294999999997</v>
      </c>
      <c r="L33" s="226">
        <f t="shared" si="1"/>
        <v>409.56551999999999</v>
      </c>
      <c r="M33" s="227">
        <f t="shared" si="2"/>
        <v>3664.9612999999995</v>
      </c>
    </row>
    <row r="34" spans="1:13" ht="16.5" thickBot="1" x14ac:dyDescent="0.3">
      <c r="A34" s="220" t="s">
        <v>659</v>
      </c>
      <c r="B34" s="239" t="s">
        <v>629</v>
      </c>
      <c r="C34" s="239">
        <v>290</v>
      </c>
      <c r="D34" s="240">
        <v>0.4</v>
      </c>
      <c r="E34" s="241">
        <v>0.5</v>
      </c>
      <c r="F34" s="222">
        <v>84</v>
      </c>
      <c r="G34" s="223">
        <v>451</v>
      </c>
      <c r="H34" s="223">
        <v>247</v>
      </c>
      <c r="I34" s="223">
        <v>47</v>
      </c>
      <c r="J34" s="224">
        <f t="shared" si="3"/>
        <v>3.9006239999999996</v>
      </c>
      <c r="K34" s="225">
        <f t="shared" si="0"/>
        <v>26.178294999999999</v>
      </c>
      <c r="L34" s="226">
        <f t="shared" si="1"/>
        <v>1131.1809599999999</v>
      </c>
      <c r="M34" s="227">
        <f t="shared" si="2"/>
        <v>7591.7055499999997</v>
      </c>
    </row>
    <row r="35" spans="1:13" ht="16.5" thickBot="1" x14ac:dyDescent="0.3">
      <c r="A35" s="242"/>
      <c r="B35" s="242"/>
      <c r="C35" s="242"/>
      <c r="D35" s="243"/>
      <c r="E35" s="244"/>
      <c r="F35" s="243"/>
      <c r="G35" s="244"/>
      <c r="H35" s="244"/>
      <c r="I35" s="245"/>
      <c r="J35" s="246"/>
      <c r="K35" s="245"/>
      <c r="L35" s="247">
        <f>SUM(L6:L34)</f>
        <v>1368024.655179</v>
      </c>
      <c r="M35" s="248">
        <f>SUM(M6:M34)</f>
        <v>8618037.1239247993</v>
      </c>
    </row>
    <row r="36" spans="1:13" ht="16.5" thickBot="1" x14ac:dyDescent="0.3">
      <c r="A36" s="249"/>
      <c r="B36" s="249"/>
      <c r="C36" s="249"/>
      <c r="D36" s="249"/>
      <c r="E36" s="250"/>
      <c r="F36" s="249"/>
      <c r="G36" s="250"/>
      <c r="H36" s="250"/>
      <c r="I36" s="544" t="s">
        <v>660</v>
      </c>
      <c r="J36" s="545"/>
      <c r="K36" s="546"/>
      <c r="L36" s="547">
        <f>L35+M35</f>
        <v>9986061.7791037988</v>
      </c>
      <c r="M36" s="548"/>
    </row>
    <row r="37" spans="1:13" x14ac:dyDescent="0.25">
      <c r="A37" s="249"/>
      <c r="B37" s="249"/>
      <c r="C37" s="249"/>
      <c r="D37" s="249"/>
      <c r="E37" s="250"/>
      <c r="F37" s="249"/>
      <c r="G37" s="250"/>
      <c r="H37" s="250"/>
      <c r="I37" s="250"/>
      <c r="J37" s="249"/>
      <c r="K37" s="250"/>
      <c r="M37" s="250"/>
    </row>
    <row r="38" spans="1:13" x14ac:dyDescent="0.25">
      <c r="A38" s="249"/>
      <c r="B38" s="249"/>
      <c r="C38" s="249"/>
      <c r="D38" s="249"/>
      <c r="E38" s="250"/>
      <c r="F38" s="249"/>
      <c r="G38" s="250"/>
      <c r="H38" s="250"/>
      <c r="I38" s="250"/>
      <c r="J38" s="249"/>
      <c r="K38" s="250"/>
      <c r="L38" s="249"/>
      <c r="M38" s="250"/>
    </row>
    <row r="39" spans="1:13" x14ac:dyDescent="0.25">
      <c r="A39" s="251"/>
      <c r="B39" s="252"/>
      <c r="C39" s="252"/>
      <c r="D39" s="252"/>
      <c r="E39" s="253"/>
      <c r="F39" s="252"/>
      <c r="G39" s="253"/>
      <c r="H39" s="253"/>
      <c r="I39" s="253"/>
      <c r="J39" s="252"/>
      <c r="K39" s="253"/>
      <c r="L39" s="252"/>
      <c r="M39" s="253"/>
    </row>
    <row r="40" spans="1:13" x14ac:dyDescent="0.25">
      <c r="A40" s="251"/>
      <c r="B40" s="252"/>
      <c r="C40" s="252"/>
      <c r="D40" s="252"/>
      <c r="E40" s="253"/>
      <c r="F40" s="252"/>
      <c r="G40" s="253"/>
      <c r="H40" s="253"/>
      <c r="I40" s="253"/>
      <c r="J40" s="252"/>
      <c r="K40" s="253"/>
      <c r="L40" s="252"/>
      <c r="M40" s="253"/>
    </row>
    <row r="41" spans="1:13" x14ac:dyDescent="0.25">
      <c r="A41" s="251"/>
      <c r="B41" s="252"/>
      <c r="C41" s="252"/>
      <c r="D41" s="252"/>
      <c r="E41" s="253"/>
      <c r="F41" s="252"/>
      <c r="G41" s="253"/>
      <c r="H41" s="253"/>
      <c r="I41" s="253"/>
      <c r="J41" s="252"/>
      <c r="K41" s="253"/>
      <c r="L41" s="252"/>
      <c r="M41" s="253"/>
    </row>
    <row r="42" spans="1:13" x14ac:dyDescent="0.25">
      <c r="A42" s="251"/>
      <c r="B42" s="252"/>
      <c r="C42" s="252"/>
      <c r="D42" s="252"/>
      <c r="E42" s="253"/>
      <c r="F42" s="252"/>
      <c r="G42" s="253"/>
      <c r="H42" s="253"/>
      <c r="I42" s="253"/>
      <c r="J42" s="252"/>
      <c r="K42" s="253"/>
      <c r="L42" s="252"/>
      <c r="M42" s="253"/>
    </row>
    <row r="43" spans="1:13" x14ac:dyDescent="0.25">
      <c r="A43" s="251"/>
      <c r="B43" s="252"/>
      <c r="C43" s="252"/>
      <c r="D43" s="252"/>
      <c r="E43" s="253"/>
      <c r="F43" s="252"/>
      <c r="G43" s="253"/>
      <c r="H43" s="253"/>
      <c r="I43" s="253"/>
      <c r="J43" s="252"/>
      <c r="K43" s="253"/>
      <c r="L43" s="252"/>
      <c r="M43" s="253"/>
    </row>
    <row r="44" spans="1:13" x14ac:dyDescent="0.25">
      <c r="A44" s="251"/>
      <c r="B44" s="252"/>
      <c r="C44" s="252"/>
      <c r="D44" s="252"/>
      <c r="E44" s="253"/>
      <c r="F44" s="252"/>
      <c r="G44" s="253"/>
      <c r="H44" s="253"/>
      <c r="I44" s="253"/>
      <c r="J44" s="252"/>
      <c r="K44" s="253"/>
      <c r="L44" s="252"/>
      <c r="M44" s="253"/>
    </row>
    <row r="45" spans="1:13" x14ac:dyDescent="0.25">
      <c r="A45" s="251"/>
      <c r="B45" s="252"/>
      <c r="C45" s="252"/>
      <c r="D45" s="252"/>
      <c r="E45" s="253"/>
      <c r="F45" s="252"/>
      <c r="G45" s="253"/>
      <c r="H45" s="253"/>
      <c r="I45" s="253"/>
      <c r="J45" s="252"/>
      <c r="K45" s="253"/>
      <c r="L45" s="252"/>
      <c r="M45" s="253"/>
    </row>
    <row r="46" spans="1:13" x14ac:dyDescent="0.25">
      <c r="A46" s="251"/>
      <c r="B46" s="252"/>
      <c r="C46" s="252"/>
      <c r="D46" s="252"/>
      <c r="E46" s="253"/>
      <c r="F46" s="252"/>
      <c r="G46" s="253"/>
      <c r="H46" s="253"/>
      <c r="I46" s="253"/>
      <c r="J46" s="252"/>
      <c r="K46" s="253"/>
      <c r="L46" s="252"/>
      <c r="M46" s="253"/>
    </row>
    <row r="47" spans="1:13" x14ac:dyDescent="0.25">
      <c r="A47" s="251"/>
      <c r="B47" s="252"/>
      <c r="C47" s="252"/>
      <c r="D47" s="252"/>
      <c r="E47" s="253"/>
      <c r="F47" s="252"/>
      <c r="G47" s="253"/>
      <c r="H47" s="253"/>
      <c r="I47" s="253"/>
      <c r="J47" s="252"/>
      <c r="K47" s="253"/>
      <c r="L47" s="252"/>
      <c r="M47" s="253"/>
    </row>
    <row r="48" spans="1:13" x14ac:dyDescent="0.25">
      <c r="A48" s="251"/>
      <c r="B48" s="252"/>
      <c r="C48" s="252"/>
      <c r="D48" s="252"/>
      <c r="E48" s="253"/>
      <c r="F48" s="252"/>
      <c r="G48" s="253"/>
      <c r="H48" s="253"/>
      <c r="I48" s="253"/>
      <c r="J48" s="252"/>
      <c r="K48" s="253"/>
      <c r="L48" s="252"/>
      <c r="M48" s="253"/>
    </row>
    <row r="49" spans="1:13" x14ac:dyDescent="0.25">
      <c r="A49" s="251"/>
      <c r="B49" s="252"/>
      <c r="C49" s="252"/>
      <c r="D49" s="252"/>
      <c r="E49" s="253"/>
      <c r="F49" s="252"/>
      <c r="G49" s="253"/>
      <c r="H49" s="253"/>
      <c r="I49" s="253"/>
      <c r="J49" s="252"/>
      <c r="K49" s="253"/>
      <c r="L49" s="252"/>
      <c r="M49" s="253"/>
    </row>
    <row r="50" spans="1:13" x14ac:dyDescent="0.25">
      <c r="A50" s="251"/>
      <c r="B50" s="252"/>
      <c r="C50" s="252"/>
      <c r="D50" s="252"/>
      <c r="E50" s="253"/>
      <c r="F50" s="252"/>
      <c r="G50" s="253"/>
      <c r="H50" s="253"/>
      <c r="I50" s="253"/>
      <c r="J50" s="252"/>
      <c r="K50" s="253"/>
      <c r="L50" s="252"/>
      <c r="M50" s="253"/>
    </row>
    <row r="51" spans="1:13" x14ac:dyDescent="0.25">
      <c r="A51" s="251"/>
      <c r="B51" s="252"/>
      <c r="C51" s="252"/>
      <c r="D51" s="252"/>
      <c r="E51" s="253"/>
      <c r="F51" s="252"/>
      <c r="G51" s="253"/>
      <c r="H51" s="253"/>
      <c r="I51" s="253"/>
      <c r="J51" s="252"/>
      <c r="K51" s="253"/>
      <c r="L51" s="252"/>
      <c r="M51" s="253"/>
    </row>
    <row r="52" spans="1:13" x14ac:dyDescent="0.25">
      <c r="A52" s="251"/>
      <c r="B52" s="252"/>
      <c r="C52" s="252"/>
      <c r="D52" s="252"/>
      <c r="E52" s="253"/>
      <c r="F52" s="252"/>
      <c r="G52" s="253"/>
      <c r="H52" s="253"/>
      <c r="I52" s="253"/>
      <c r="J52" s="252"/>
      <c r="K52" s="253"/>
      <c r="L52" s="252"/>
      <c r="M52" s="253"/>
    </row>
    <row r="53" spans="1:13" x14ac:dyDescent="0.25">
      <c r="A53" s="251"/>
      <c r="B53" s="252"/>
      <c r="C53" s="252"/>
      <c r="D53" s="252"/>
      <c r="E53" s="253"/>
      <c r="F53" s="252"/>
      <c r="G53" s="253"/>
      <c r="H53" s="253"/>
      <c r="I53" s="253"/>
      <c r="J53" s="252"/>
      <c r="K53" s="253"/>
      <c r="L53" s="252"/>
      <c r="M53" s="253"/>
    </row>
    <row r="54" spans="1:13" x14ac:dyDescent="0.25">
      <c r="A54" s="251"/>
      <c r="B54" s="252"/>
      <c r="C54" s="252"/>
      <c r="D54" s="252"/>
      <c r="E54" s="253"/>
      <c r="F54" s="252"/>
      <c r="G54" s="253"/>
      <c r="H54" s="253"/>
      <c r="I54" s="253"/>
      <c r="J54" s="252"/>
      <c r="K54" s="253"/>
      <c r="L54" s="252"/>
      <c r="M54" s="253"/>
    </row>
    <row r="55" spans="1:13" x14ac:dyDescent="0.25">
      <c r="A55" s="251"/>
      <c r="B55" s="252"/>
      <c r="C55" s="252"/>
      <c r="D55" s="252"/>
      <c r="E55" s="253"/>
      <c r="F55" s="252"/>
      <c r="G55" s="253"/>
      <c r="H55" s="253"/>
      <c r="I55" s="253"/>
      <c r="J55" s="252"/>
      <c r="K55" s="253"/>
      <c r="L55" s="252"/>
      <c r="M55" s="253"/>
    </row>
    <row r="56" spans="1:13" x14ac:dyDescent="0.25">
      <c r="A56" s="251"/>
      <c r="B56" s="252"/>
      <c r="C56" s="252"/>
      <c r="D56" s="252"/>
      <c r="E56" s="253"/>
      <c r="F56" s="252"/>
      <c r="G56" s="253"/>
      <c r="H56" s="253"/>
      <c r="I56" s="253"/>
      <c r="J56" s="252"/>
      <c r="K56" s="253"/>
      <c r="L56" s="252"/>
      <c r="M56" s="253"/>
    </row>
    <row r="57" spans="1:13" x14ac:dyDescent="0.25">
      <c r="A57" s="251"/>
      <c r="B57" s="252"/>
      <c r="C57" s="252"/>
      <c r="D57" s="252"/>
      <c r="E57" s="253"/>
      <c r="F57" s="252"/>
      <c r="G57" s="253"/>
      <c r="H57" s="253"/>
      <c r="I57" s="253"/>
      <c r="J57" s="252"/>
      <c r="K57" s="253"/>
      <c r="L57" s="252"/>
      <c r="M57" s="253"/>
    </row>
    <row r="58" spans="1:13" x14ac:dyDescent="0.25">
      <c r="A58" s="251"/>
      <c r="B58" s="252"/>
      <c r="C58" s="252"/>
      <c r="D58" s="252"/>
      <c r="E58" s="253"/>
      <c r="F58" s="252"/>
      <c r="G58" s="253"/>
      <c r="H58" s="253"/>
      <c r="I58" s="253"/>
      <c r="J58" s="252"/>
      <c r="K58" s="253"/>
      <c r="L58" s="252"/>
      <c r="M58" s="253"/>
    </row>
    <row r="59" spans="1:13" x14ac:dyDescent="0.25">
      <c r="A59" s="251"/>
      <c r="B59" s="252"/>
      <c r="C59" s="252"/>
      <c r="D59" s="252"/>
      <c r="E59" s="253"/>
      <c r="F59" s="252"/>
      <c r="G59" s="253"/>
      <c r="H59" s="253"/>
      <c r="I59" s="253"/>
      <c r="J59" s="252"/>
      <c r="K59" s="253"/>
      <c r="L59" s="252"/>
      <c r="M59" s="253"/>
    </row>
    <row r="60" spans="1:13" x14ac:dyDescent="0.25">
      <c r="A60" s="251"/>
      <c r="B60" s="252"/>
      <c r="C60" s="252"/>
      <c r="D60" s="252"/>
      <c r="E60" s="253"/>
      <c r="F60" s="252"/>
      <c r="G60" s="253"/>
      <c r="H60" s="253"/>
      <c r="I60" s="253"/>
      <c r="J60" s="252"/>
      <c r="K60" s="253"/>
      <c r="L60" s="252"/>
      <c r="M60" s="253"/>
    </row>
    <row r="61" spans="1:13" x14ac:dyDescent="0.25">
      <c r="A61" s="251"/>
      <c r="B61" s="252"/>
      <c r="C61" s="252"/>
      <c r="D61" s="252"/>
      <c r="E61" s="253"/>
      <c r="F61" s="252"/>
      <c r="G61" s="253"/>
      <c r="H61" s="253"/>
      <c r="I61" s="253"/>
      <c r="J61" s="252"/>
      <c r="K61" s="253"/>
      <c r="L61" s="252"/>
      <c r="M61" s="253"/>
    </row>
    <row r="62" spans="1:13" x14ac:dyDescent="0.25">
      <c r="A62" s="251"/>
      <c r="B62" s="252"/>
      <c r="C62" s="252"/>
      <c r="D62" s="252"/>
      <c r="E62" s="253"/>
      <c r="F62" s="252"/>
      <c r="G62" s="253"/>
      <c r="H62" s="253"/>
      <c r="I62" s="253"/>
      <c r="J62" s="252"/>
      <c r="K62" s="253"/>
      <c r="L62" s="252"/>
      <c r="M62" s="253"/>
    </row>
    <row r="63" spans="1:13" x14ac:dyDescent="0.25">
      <c r="A63" s="251"/>
      <c r="B63" s="252"/>
      <c r="C63" s="252"/>
      <c r="D63" s="252"/>
      <c r="E63" s="253"/>
      <c r="F63" s="252"/>
      <c r="G63" s="253"/>
      <c r="H63" s="253"/>
      <c r="I63" s="253"/>
      <c r="J63" s="252"/>
      <c r="K63" s="253"/>
      <c r="L63" s="252"/>
      <c r="M63" s="253"/>
    </row>
    <row r="64" spans="1:13" x14ac:dyDescent="0.25">
      <c r="A64" s="251"/>
      <c r="B64" s="252"/>
      <c r="C64" s="252"/>
      <c r="D64" s="252"/>
      <c r="E64" s="253"/>
      <c r="F64" s="252"/>
      <c r="G64" s="253"/>
      <c r="H64" s="253"/>
      <c r="I64" s="253"/>
      <c r="J64" s="252"/>
      <c r="K64" s="253"/>
      <c r="L64" s="252"/>
      <c r="M64" s="253"/>
    </row>
    <row r="65" spans="1:13" x14ac:dyDescent="0.25">
      <c r="A65" s="251"/>
      <c r="B65" s="252"/>
      <c r="C65" s="252"/>
      <c r="D65" s="252"/>
      <c r="E65" s="253"/>
      <c r="F65" s="252"/>
      <c r="G65" s="253"/>
      <c r="H65" s="253"/>
      <c r="I65" s="253"/>
      <c r="J65" s="252"/>
      <c r="K65" s="253"/>
      <c r="L65" s="252"/>
      <c r="M65" s="253"/>
    </row>
    <row r="66" spans="1:13" x14ac:dyDescent="0.25">
      <c r="A66" s="251"/>
      <c r="B66" s="252"/>
      <c r="C66" s="252"/>
      <c r="D66" s="252"/>
      <c r="E66" s="253"/>
      <c r="F66" s="252"/>
      <c r="G66" s="253"/>
      <c r="H66" s="253"/>
      <c r="I66" s="253"/>
      <c r="J66" s="252"/>
      <c r="K66" s="253"/>
      <c r="L66" s="252"/>
      <c r="M66" s="253"/>
    </row>
    <row r="67" spans="1:13" x14ac:dyDescent="0.25">
      <c r="A67" s="251"/>
      <c r="B67" s="252"/>
      <c r="C67" s="252"/>
      <c r="D67" s="252"/>
      <c r="E67" s="253"/>
      <c r="F67" s="252"/>
      <c r="G67" s="253"/>
      <c r="H67" s="253"/>
      <c r="I67" s="253"/>
      <c r="J67" s="252"/>
      <c r="K67" s="253"/>
      <c r="L67" s="252"/>
      <c r="M67" s="253"/>
    </row>
    <row r="68" spans="1:13" x14ac:dyDescent="0.25">
      <c r="A68" s="251"/>
      <c r="B68" s="252"/>
      <c r="C68" s="252"/>
      <c r="D68" s="252"/>
      <c r="E68" s="253"/>
      <c r="F68" s="252"/>
      <c r="G68" s="253"/>
      <c r="H68" s="253"/>
      <c r="I68" s="253"/>
      <c r="J68" s="252"/>
      <c r="K68" s="253"/>
      <c r="L68" s="252"/>
      <c r="M68" s="253"/>
    </row>
    <row r="69" spans="1:13" x14ac:dyDescent="0.25">
      <c r="A69" s="251"/>
      <c r="B69" s="252"/>
      <c r="C69" s="252"/>
      <c r="D69" s="252"/>
      <c r="E69" s="253"/>
      <c r="F69" s="252"/>
      <c r="G69" s="253"/>
      <c r="H69" s="253"/>
      <c r="I69" s="253"/>
      <c r="J69" s="252"/>
      <c r="K69" s="253"/>
      <c r="L69" s="252"/>
      <c r="M69" s="253"/>
    </row>
    <row r="70" spans="1:13" x14ac:dyDescent="0.25">
      <c r="A70" s="251"/>
      <c r="B70" s="252"/>
      <c r="C70" s="252"/>
      <c r="D70" s="252"/>
      <c r="E70" s="253"/>
      <c r="F70" s="252"/>
      <c r="G70" s="253"/>
      <c r="H70" s="253"/>
      <c r="I70" s="253"/>
      <c r="J70" s="252"/>
      <c r="K70" s="253"/>
      <c r="L70" s="252"/>
      <c r="M70" s="253"/>
    </row>
    <row r="71" spans="1:13" x14ac:dyDescent="0.25">
      <c r="A71" s="251"/>
      <c r="B71" s="252"/>
      <c r="C71" s="252"/>
      <c r="D71" s="252"/>
      <c r="E71" s="253"/>
      <c r="F71" s="252"/>
      <c r="G71" s="253"/>
      <c r="H71" s="253"/>
      <c r="I71" s="253"/>
      <c r="J71" s="252"/>
      <c r="K71" s="253"/>
      <c r="L71" s="252"/>
      <c r="M71" s="253"/>
    </row>
    <row r="72" spans="1:13" x14ac:dyDescent="0.25">
      <c r="A72" s="251"/>
      <c r="B72" s="252"/>
      <c r="C72" s="252"/>
      <c r="D72" s="252"/>
      <c r="E72" s="253"/>
      <c r="F72" s="252"/>
      <c r="G72" s="253"/>
      <c r="H72" s="253"/>
      <c r="I72" s="253"/>
      <c r="J72" s="252"/>
      <c r="K72" s="253"/>
      <c r="L72" s="252"/>
      <c r="M72" s="253"/>
    </row>
    <row r="73" spans="1:13" x14ac:dyDescent="0.25">
      <c r="A73" s="251"/>
      <c r="B73" s="252"/>
      <c r="C73" s="252"/>
      <c r="D73" s="252"/>
      <c r="E73" s="253"/>
      <c r="F73" s="252"/>
      <c r="G73" s="253"/>
      <c r="H73" s="253"/>
      <c r="I73" s="253"/>
      <c r="J73" s="252"/>
      <c r="K73" s="253"/>
      <c r="L73" s="252"/>
      <c r="M73" s="253"/>
    </row>
    <row r="74" spans="1:13" x14ac:dyDescent="0.25">
      <c r="A74" s="251"/>
      <c r="B74" s="252"/>
      <c r="C74" s="252"/>
      <c r="D74" s="252"/>
      <c r="E74" s="253"/>
      <c r="F74" s="252"/>
      <c r="G74" s="253"/>
      <c r="H74" s="253"/>
      <c r="I74" s="253"/>
      <c r="J74" s="252"/>
      <c r="K74" s="253"/>
      <c r="L74" s="252"/>
      <c r="M74" s="253"/>
    </row>
    <row r="75" spans="1:13" x14ac:dyDescent="0.25">
      <c r="A75" s="251"/>
      <c r="B75" s="252"/>
      <c r="C75" s="252"/>
      <c r="D75" s="252"/>
      <c r="E75" s="253"/>
      <c r="F75" s="252"/>
      <c r="G75" s="253"/>
      <c r="H75" s="253"/>
      <c r="I75" s="253"/>
      <c r="J75" s="252"/>
      <c r="K75" s="253"/>
      <c r="L75" s="252"/>
      <c r="M75" s="253"/>
    </row>
    <row r="76" spans="1:13" x14ac:dyDescent="0.25">
      <c r="A76" s="251"/>
      <c r="B76" s="252"/>
      <c r="C76" s="252"/>
      <c r="D76" s="252"/>
      <c r="E76" s="253"/>
      <c r="F76" s="252"/>
      <c r="G76" s="253"/>
      <c r="H76" s="253"/>
      <c r="I76" s="253"/>
      <c r="J76" s="252"/>
      <c r="K76" s="253"/>
      <c r="L76" s="252"/>
      <c r="M76" s="253"/>
    </row>
    <row r="77" spans="1:13" x14ac:dyDescent="0.25">
      <c r="A77" s="251"/>
      <c r="B77" s="252"/>
      <c r="C77" s="252"/>
      <c r="D77" s="252"/>
      <c r="E77" s="253"/>
      <c r="F77" s="252"/>
      <c r="G77" s="253"/>
      <c r="H77" s="253"/>
      <c r="I77" s="253"/>
      <c r="J77" s="252"/>
      <c r="K77" s="253"/>
      <c r="L77" s="252"/>
      <c r="M77" s="253"/>
    </row>
    <row r="78" spans="1:13" x14ac:dyDescent="0.25">
      <c r="A78" s="251"/>
      <c r="B78" s="252"/>
      <c r="C78" s="252"/>
      <c r="D78" s="252"/>
      <c r="E78" s="253"/>
      <c r="F78" s="252"/>
      <c r="G78" s="253"/>
      <c r="H78" s="253"/>
      <c r="I78" s="253"/>
      <c r="J78" s="252"/>
      <c r="K78" s="253"/>
      <c r="L78" s="252"/>
      <c r="M78" s="253"/>
    </row>
    <row r="79" spans="1:13" x14ac:dyDescent="0.25">
      <c r="A79" s="251"/>
      <c r="B79" s="252"/>
      <c r="C79" s="252"/>
      <c r="D79" s="252"/>
      <c r="E79" s="253"/>
      <c r="F79" s="252"/>
      <c r="G79" s="253"/>
      <c r="H79" s="253"/>
      <c r="I79" s="253"/>
      <c r="J79" s="252"/>
      <c r="K79" s="253"/>
      <c r="L79" s="252"/>
      <c r="M79" s="253"/>
    </row>
    <row r="80" spans="1:13" x14ac:dyDescent="0.25">
      <c r="A80" s="251"/>
      <c r="B80" s="252"/>
      <c r="C80" s="252"/>
      <c r="D80" s="252"/>
      <c r="E80" s="253"/>
      <c r="F80" s="252"/>
      <c r="G80" s="253"/>
      <c r="H80" s="253"/>
      <c r="I80" s="253"/>
      <c r="J80" s="252"/>
      <c r="K80" s="253"/>
      <c r="L80" s="252"/>
      <c r="M80" s="253"/>
    </row>
    <row r="81" spans="1:13" x14ac:dyDescent="0.25">
      <c r="A81" s="251"/>
      <c r="B81" s="252"/>
      <c r="C81" s="252"/>
      <c r="D81" s="252"/>
      <c r="E81" s="253"/>
      <c r="F81" s="252"/>
      <c r="G81" s="253"/>
      <c r="H81" s="253"/>
      <c r="I81" s="253"/>
      <c r="J81" s="252"/>
      <c r="K81" s="253"/>
      <c r="L81" s="252"/>
      <c r="M81" s="253"/>
    </row>
    <row r="82" spans="1:13" x14ac:dyDescent="0.25">
      <c r="A82" s="251"/>
      <c r="B82" s="252"/>
      <c r="C82" s="252"/>
      <c r="D82" s="252"/>
      <c r="E82" s="253"/>
      <c r="F82" s="252"/>
      <c r="G82" s="253"/>
      <c r="H82" s="253"/>
      <c r="I82" s="253"/>
      <c r="J82" s="252"/>
      <c r="K82" s="253"/>
      <c r="L82" s="252"/>
      <c r="M82" s="253"/>
    </row>
    <row r="83" spans="1:13" x14ac:dyDescent="0.25">
      <c r="A83" s="251"/>
      <c r="B83" s="252"/>
      <c r="C83" s="252"/>
      <c r="D83" s="252"/>
      <c r="E83" s="253"/>
      <c r="F83" s="252"/>
      <c r="G83" s="253"/>
      <c r="H83" s="253"/>
      <c r="I83" s="253"/>
      <c r="J83" s="252"/>
      <c r="K83" s="253"/>
      <c r="L83" s="252"/>
      <c r="M83" s="253"/>
    </row>
    <row r="84" spans="1:13" x14ac:dyDescent="0.25">
      <c r="A84" s="251"/>
      <c r="B84" s="252"/>
      <c r="C84" s="252"/>
      <c r="D84" s="252"/>
      <c r="E84" s="253"/>
      <c r="F84" s="252"/>
      <c r="G84" s="253"/>
      <c r="H84" s="253"/>
      <c r="I84" s="253"/>
      <c r="J84" s="252"/>
      <c r="K84" s="253"/>
      <c r="L84" s="252"/>
      <c r="M84" s="253"/>
    </row>
    <row r="85" spans="1:13" x14ac:dyDescent="0.25">
      <c r="A85" s="251"/>
      <c r="B85" s="252"/>
      <c r="C85" s="252"/>
      <c r="D85" s="252"/>
      <c r="E85" s="253"/>
      <c r="F85" s="252"/>
      <c r="G85" s="253"/>
      <c r="H85" s="253"/>
      <c r="I85" s="253"/>
      <c r="J85" s="252"/>
      <c r="K85" s="253"/>
      <c r="L85" s="252"/>
      <c r="M85" s="253"/>
    </row>
    <row r="86" spans="1:13" x14ac:dyDescent="0.25">
      <c r="A86" s="251"/>
      <c r="B86" s="252"/>
      <c r="C86" s="252"/>
      <c r="D86" s="252"/>
      <c r="E86" s="253"/>
      <c r="F86" s="252"/>
      <c r="G86" s="253"/>
      <c r="H86" s="253"/>
      <c r="I86" s="253"/>
      <c r="J86" s="252"/>
      <c r="K86" s="253"/>
      <c r="L86" s="252"/>
      <c r="M86" s="253"/>
    </row>
    <row r="87" spans="1:13" x14ac:dyDescent="0.25">
      <c r="A87" s="251"/>
      <c r="B87" s="252"/>
      <c r="C87" s="252"/>
      <c r="D87" s="252"/>
      <c r="E87" s="253"/>
      <c r="F87" s="252"/>
      <c r="G87" s="253"/>
      <c r="H87" s="253"/>
      <c r="I87" s="253"/>
      <c r="J87" s="252"/>
      <c r="K87" s="253"/>
      <c r="L87" s="252"/>
      <c r="M87" s="253"/>
    </row>
    <row r="88" spans="1:13" x14ac:dyDescent="0.25">
      <c r="A88" s="251"/>
      <c r="B88" s="252"/>
      <c r="C88" s="252"/>
      <c r="D88" s="252"/>
      <c r="E88" s="253"/>
      <c r="F88" s="252"/>
      <c r="G88" s="253"/>
      <c r="H88" s="253"/>
      <c r="I88" s="253"/>
      <c r="J88" s="252"/>
      <c r="K88" s="253"/>
      <c r="L88" s="252"/>
      <c r="M88" s="253"/>
    </row>
    <row r="89" spans="1:13" x14ac:dyDescent="0.25">
      <c r="A89" s="251"/>
      <c r="B89" s="252"/>
      <c r="C89" s="252"/>
      <c r="D89" s="252"/>
      <c r="E89" s="253"/>
      <c r="F89" s="252"/>
      <c r="G89" s="253"/>
      <c r="H89" s="253"/>
      <c r="I89" s="253"/>
      <c r="J89" s="252"/>
      <c r="K89" s="253"/>
      <c r="L89" s="252"/>
      <c r="M89" s="253"/>
    </row>
    <row r="90" spans="1:13" x14ac:dyDescent="0.25">
      <c r="A90" s="251"/>
      <c r="B90" s="252"/>
      <c r="C90" s="252"/>
      <c r="D90" s="252"/>
      <c r="E90" s="253"/>
      <c r="F90" s="252"/>
      <c r="G90" s="253"/>
      <c r="H90" s="253"/>
      <c r="I90" s="253"/>
      <c r="J90" s="252"/>
      <c r="K90" s="253"/>
      <c r="L90" s="252"/>
      <c r="M90" s="253"/>
    </row>
    <row r="91" spans="1:13" x14ac:dyDescent="0.25">
      <c r="A91" s="251"/>
      <c r="B91" s="252"/>
      <c r="C91" s="252"/>
      <c r="D91" s="252"/>
      <c r="E91" s="253"/>
      <c r="F91" s="252"/>
      <c r="G91" s="253"/>
      <c r="H91" s="253"/>
      <c r="I91" s="253"/>
      <c r="J91" s="252"/>
      <c r="K91" s="253"/>
      <c r="L91" s="252"/>
      <c r="M91" s="253"/>
    </row>
    <row r="92" spans="1:13" x14ac:dyDescent="0.25">
      <c r="A92" s="251"/>
      <c r="B92" s="252"/>
      <c r="C92" s="252"/>
      <c r="D92" s="252"/>
      <c r="E92" s="253"/>
      <c r="F92" s="252"/>
      <c r="G92" s="253"/>
      <c r="H92" s="253"/>
      <c r="I92" s="253"/>
      <c r="J92" s="252"/>
      <c r="K92" s="253"/>
      <c r="L92" s="252"/>
      <c r="M92" s="253"/>
    </row>
    <row r="93" spans="1:13" x14ac:dyDescent="0.25">
      <c r="A93" s="251"/>
      <c r="B93" s="252"/>
      <c r="C93" s="252"/>
      <c r="D93" s="252"/>
      <c r="E93" s="253"/>
      <c r="F93" s="252"/>
      <c r="G93" s="253"/>
      <c r="H93" s="253"/>
      <c r="I93" s="253"/>
      <c r="J93" s="252"/>
      <c r="K93" s="253"/>
      <c r="L93" s="252"/>
      <c r="M93" s="253"/>
    </row>
    <row r="94" spans="1:13" x14ac:dyDescent="0.25">
      <c r="A94" s="251"/>
      <c r="B94" s="252"/>
      <c r="C94" s="252"/>
      <c r="D94" s="252"/>
      <c r="E94" s="253"/>
      <c r="F94" s="252"/>
      <c r="G94" s="253"/>
      <c r="H94" s="253"/>
      <c r="I94" s="253"/>
      <c r="J94" s="252"/>
      <c r="K94" s="253"/>
      <c r="L94" s="252"/>
      <c r="M94" s="253"/>
    </row>
    <row r="95" spans="1:13" x14ac:dyDescent="0.25">
      <c r="A95" s="251"/>
      <c r="B95" s="252"/>
      <c r="C95" s="252"/>
      <c r="D95" s="252"/>
      <c r="E95" s="253"/>
      <c r="F95" s="252"/>
      <c r="G95" s="253"/>
      <c r="H95" s="253"/>
      <c r="I95" s="253"/>
      <c r="J95" s="252"/>
      <c r="K95" s="253"/>
      <c r="L95" s="252"/>
      <c r="M95" s="253"/>
    </row>
    <row r="96" spans="1:13" x14ac:dyDescent="0.25">
      <c r="A96" s="251"/>
      <c r="B96" s="252"/>
      <c r="C96" s="252"/>
      <c r="D96" s="252"/>
      <c r="E96" s="253"/>
      <c r="F96" s="252"/>
      <c r="G96" s="253"/>
      <c r="H96" s="253"/>
      <c r="I96" s="253"/>
      <c r="J96" s="252"/>
      <c r="K96" s="253"/>
      <c r="L96" s="252"/>
      <c r="M96" s="253"/>
    </row>
    <row r="97" spans="1:13" x14ac:dyDescent="0.25">
      <c r="A97" s="251"/>
      <c r="B97" s="252"/>
      <c r="C97" s="252"/>
      <c r="D97" s="252"/>
      <c r="E97" s="253"/>
      <c r="F97" s="252"/>
      <c r="G97" s="253"/>
      <c r="H97" s="253"/>
      <c r="I97" s="253"/>
      <c r="J97" s="252"/>
      <c r="K97" s="253"/>
      <c r="L97" s="252"/>
      <c r="M97" s="253"/>
    </row>
    <row r="98" spans="1:13" x14ac:dyDescent="0.25">
      <c r="A98" s="251"/>
      <c r="B98" s="252"/>
      <c r="C98" s="252"/>
      <c r="D98" s="252"/>
      <c r="E98" s="253"/>
      <c r="F98" s="252"/>
      <c r="G98" s="253"/>
      <c r="H98" s="253"/>
      <c r="I98" s="253"/>
      <c r="J98" s="252"/>
      <c r="K98" s="253"/>
      <c r="L98" s="252"/>
      <c r="M98" s="253"/>
    </row>
    <row r="99" spans="1:13" x14ac:dyDescent="0.25">
      <c r="A99" s="251"/>
      <c r="B99" s="252"/>
      <c r="C99" s="252"/>
      <c r="D99" s="252"/>
      <c r="E99" s="253"/>
      <c r="F99" s="252"/>
      <c r="G99" s="253"/>
      <c r="H99" s="253"/>
      <c r="I99" s="253"/>
      <c r="J99" s="252"/>
      <c r="K99" s="253"/>
      <c r="L99" s="252"/>
      <c r="M99" s="253"/>
    </row>
    <row r="100" spans="1:13" x14ac:dyDescent="0.25">
      <c r="A100" s="251"/>
      <c r="B100" s="252"/>
      <c r="C100" s="252"/>
      <c r="D100" s="252"/>
      <c r="E100" s="253"/>
      <c r="F100" s="252"/>
      <c r="G100" s="253"/>
      <c r="H100" s="253"/>
      <c r="I100" s="253"/>
      <c r="J100" s="252"/>
      <c r="K100" s="253"/>
      <c r="L100" s="252"/>
      <c r="M100" s="253"/>
    </row>
    <row r="101" spans="1:13" x14ac:dyDescent="0.25">
      <c r="A101" s="251"/>
      <c r="B101" s="252"/>
      <c r="C101" s="252"/>
      <c r="D101" s="252"/>
      <c r="E101" s="253"/>
      <c r="F101" s="252"/>
      <c r="G101" s="253"/>
      <c r="H101" s="253"/>
      <c r="I101" s="253"/>
      <c r="J101" s="252"/>
      <c r="K101" s="253"/>
      <c r="L101" s="252"/>
      <c r="M101" s="253"/>
    </row>
    <row r="102" spans="1:13" x14ac:dyDescent="0.25">
      <c r="A102" s="251"/>
      <c r="B102" s="252"/>
      <c r="C102" s="252"/>
      <c r="D102" s="252"/>
      <c r="E102" s="253"/>
      <c r="F102" s="252"/>
      <c r="G102" s="253"/>
      <c r="H102" s="253"/>
      <c r="I102" s="253"/>
      <c r="J102" s="252"/>
      <c r="K102" s="253"/>
      <c r="L102" s="252"/>
      <c r="M102" s="253"/>
    </row>
    <row r="103" spans="1:13" x14ac:dyDescent="0.25">
      <c r="A103" s="251"/>
      <c r="B103" s="252"/>
      <c r="C103" s="252"/>
      <c r="D103" s="252"/>
      <c r="E103" s="253"/>
      <c r="F103" s="252"/>
      <c r="G103" s="253"/>
      <c r="H103" s="253"/>
      <c r="I103" s="253"/>
      <c r="J103" s="252"/>
      <c r="K103" s="253"/>
      <c r="L103" s="252"/>
      <c r="M103" s="253"/>
    </row>
    <row r="104" spans="1:13" x14ac:dyDescent="0.25">
      <c r="A104" s="251"/>
      <c r="B104" s="252"/>
      <c r="C104" s="252"/>
      <c r="D104" s="252"/>
      <c r="E104" s="253"/>
      <c r="F104" s="252"/>
      <c r="G104" s="253"/>
      <c r="H104" s="253"/>
      <c r="I104" s="253"/>
      <c r="J104" s="252"/>
      <c r="K104" s="253"/>
      <c r="L104" s="252"/>
      <c r="M104" s="253"/>
    </row>
    <row r="105" spans="1:13" x14ac:dyDescent="0.25">
      <c r="A105" s="251"/>
      <c r="B105" s="252"/>
      <c r="C105" s="252"/>
      <c r="D105" s="252"/>
      <c r="E105" s="253"/>
      <c r="F105" s="252"/>
      <c r="G105" s="253"/>
      <c r="H105" s="253"/>
      <c r="I105" s="253"/>
      <c r="J105" s="252"/>
      <c r="K105" s="253"/>
      <c r="L105" s="252"/>
      <c r="M105" s="253"/>
    </row>
    <row r="106" spans="1:13" x14ac:dyDescent="0.25">
      <c r="A106" s="251"/>
      <c r="B106" s="252"/>
      <c r="C106" s="252"/>
      <c r="D106" s="252"/>
      <c r="E106" s="253"/>
      <c r="F106" s="252"/>
      <c r="G106" s="253"/>
      <c r="H106" s="253"/>
      <c r="I106" s="253"/>
      <c r="J106" s="252"/>
      <c r="K106" s="253"/>
      <c r="L106" s="252"/>
      <c r="M106" s="253"/>
    </row>
    <row r="107" spans="1:13" x14ac:dyDescent="0.25">
      <c r="A107" s="251"/>
      <c r="B107" s="252"/>
      <c r="C107" s="252"/>
      <c r="D107" s="252"/>
      <c r="E107" s="253"/>
      <c r="F107" s="252"/>
      <c r="G107" s="253"/>
      <c r="H107" s="253"/>
      <c r="I107" s="253"/>
      <c r="J107" s="252"/>
      <c r="K107" s="253"/>
      <c r="L107" s="252"/>
      <c r="M107" s="253"/>
    </row>
    <row r="108" spans="1:13" x14ac:dyDescent="0.25">
      <c r="A108" s="251"/>
      <c r="B108" s="252"/>
      <c r="C108" s="252"/>
      <c r="D108" s="252"/>
      <c r="E108" s="253"/>
      <c r="F108" s="252"/>
      <c r="G108" s="253"/>
      <c r="H108" s="253"/>
      <c r="I108" s="253"/>
      <c r="J108" s="252"/>
      <c r="K108" s="253"/>
      <c r="L108" s="252"/>
      <c r="M108" s="253"/>
    </row>
    <row r="109" spans="1:13" x14ac:dyDescent="0.25">
      <c r="A109" s="251"/>
      <c r="B109" s="252"/>
      <c r="C109" s="252"/>
      <c r="D109" s="252"/>
      <c r="E109" s="253"/>
      <c r="F109" s="252"/>
      <c r="G109" s="253"/>
      <c r="H109" s="253"/>
      <c r="I109" s="253"/>
      <c r="J109" s="252"/>
      <c r="K109" s="253"/>
      <c r="L109" s="252"/>
      <c r="M109" s="253"/>
    </row>
    <row r="110" spans="1:13" x14ac:dyDescent="0.25">
      <c r="A110" s="251"/>
      <c r="B110" s="252"/>
      <c r="C110" s="252"/>
      <c r="D110" s="252"/>
      <c r="E110" s="253"/>
      <c r="F110" s="252"/>
      <c r="G110" s="253"/>
      <c r="H110" s="253"/>
      <c r="I110" s="253"/>
      <c r="J110" s="252"/>
      <c r="K110" s="253"/>
      <c r="L110" s="252"/>
      <c r="M110" s="253"/>
    </row>
    <row r="111" spans="1:13" x14ac:dyDescent="0.25">
      <c r="A111" s="251"/>
      <c r="B111" s="252"/>
      <c r="C111" s="252"/>
      <c r="D111" s="252"/>
      <c r="E111" s="253"/>
      <c r="F111" s="252"/>
      <c r="G111" s="253"/>
      <c r="H111" s="253"/>
      <c r="I111" s="253"/>
      <c r="J111" s="252"/>
      <c r="K111" s="253"/>
      <c r="L111" s="252"/>
      <c r="M111" s="253"/>
    </row>
    <row r="112" spans="1:13" x14ac:dyDescent="0.25">
      <c r="A112" s="251"/>
      <c r="B112" s="252"/>
      <c r="C112" s="252"/>
      <c r="D112" s="252"/>
      <c r="E112" s="253"/>
      <c r="F112" s="252"/>
      <c r="G112" s="253"/>
      <c r="H112" s="253"/>
      <c r="I112" s="253"/>
      <c r="J112" s="252"/>
      <c r="K112" s="253"/>
      <c r="L112" s="252"/>
      <c r="M112" s="253"/>
    </row>
    <row r="113" spans="1:13" x14ac:dyDescent="0.25">
      <c r="A113" s="251"/>
      <c r="B113" s="252"/>
      <c r="C113" s="252"/>
      <c r="D113" s="252"/>
      <c r="E113" s="253"/>
      <c r="F113" s="252"/>
      <c r="G113" s="253"/>
      <c r="H113" s="253"/>
      <c r="I113" s="253"/>
      <c r="J113" s="252"/>
      <c r="K113" s="253"/>
      <c r="L113" s="252"/>
      <c r="M113" s="253"/>
    </row>
    <row r="114" spans="1:13" x14ac:dyDescent="0.25">
      <c r="A114" s="251"/>
      <c r="B114" s="252"/>
      <c r="C114" s="252"/>
      <c r="D114" s="252"/>
      <c r="E114" s="253"/>
      <c r="F114" s="252"/>
      <c r="G114" s="253"/>
      <c r="H114" s="253"/>
      <c r="I114" s="253"/>
      <c r="J114" s="252"/>
      <c r="K114" s="253"/>
      <c r="L114" s="252"/>
      <c r="M114" s="253"/>
    </row>
    <row r="115" spans="1:13" x14ac:dyDescent="0.25">
      <c r="A115" s="251"/>
      <c r="B115" s="252"/>
      <c r="C115" s="252"/>
      <c r="D115" s="252"/>
      <c r="E115" s="253"/>
      <c r="F115" s="252"/>
      <c r="G115" s="253"/>
      <c r="H115" s="253"/>
      <c r="I115" s="253"/>
      <c r="J115" s="252"/>
      <c r="K115" s="253"/>
      <c r="L115" s="252"/>
      <c r="M115" s="253"/>
    </row>
    <row r="116" spans="1:13" x14ac:dyDescent="0.25">
      <c r="A116" s="251"/>
      <c r="B116" s="252"/>
      <c r="C116" s="252"/>
      <c r="D116" s="252"/>
      <c r="E116" s="253"/>
      <c r="F116" s="252"/>
      <c r="G116" s="253"/>
      <c r="H116" s="253"/>
      <c r="I116" s="253"/>
      <c r="J116" s="252"/>
      <c r="K116" s="253"/>
      <c r="L116" s="252"/>
      <c r="M116" s="253"/>
    </row>
    <row r="117" spans="1:13" x14ac:dyDescent="0.25">
      <c r="A117" s="251"/>
      <c r="B117" s="252"/>
      <c r="C117" s="252"/>
      <c r="D117" s="252"/>
      <c r="E117" s="253"/>
      <c r="F117" s="252"/>
      <c r="G117" s="253"/>
      <c r="H117" s="253"/>
      <c r="I117" s="253"/>
      <c r="J117" s="252"/>
      <c r="K117" s="253"/>
      <c r="L117" s="252"/>
      <c r="M117" s="253"/>
    </row>
    <row r="118" spans="1:13" x14ac:dyDescent="0.25">
      <c r="A118" s="251"/>
      <c r="B118" s="252"/>
      <c r="C118" s="252"/>
      <c r="D118" s="252"/>
      <c r="E118" s="253"/>
      <c r="F118" s="252"/>
      <c r="G118" s="253"/>
      <c r="H118" s="253"/>
      <c r="I118" s="253"/>
      <c r="J118" s="252"/>
      <c r="K118" s="253"/>
      <c r="L118" s="252"/>
      <c r="M118" s="253"/>
    </row>
    <row r="119" spans="1:13" x14ac:dyDescent="0.25">
      <c r="A119" s="251"/>
      <c r="B119" s="252"/>
      <c r="C119" s="252"/>
      <c r="D119" s="252"/>
      <c r="E119" s="253"/>
      <c r="F119" s="252"/>
      <c r="G119" s="253"/>
      <c r="H119" s="253"/>
      <c r="I119" s="253"/>
      <c r="J119" s="252"/>
      <c r="K119" s="253"/>
      <c r="L119" s="252"/>
      <c r="M119" s="253"/>
    </row>
    <row r="120" spans="1:13" x14ac:dyDescent="0.25">
      <c r="A120" s="251"/>
      <c r="B120" s="252"/>
      <c r="C120" s="252"/>
      <c r="D120" s="252"/>
      <c r="E120" s="253"/>
      <c r="F120" s="252"/>
      <c r="G120" s="253"/>
      <c r="H120" s="253"/>
      <c r="I120" s="253"/>
      <c r="J120" s="252"/>
      <c r="K120" s="253"/>
      <c r="L120" s="252"/>
      <c r="M120" s="253"/>
    </row>
    <row r="121" spans="1:13" x14ac:dyDescent="0.25">
      <c r="A121" s="251"/>
      <c r="B121" s="252"/>
      <c r="C121" s="252"/>
      <c r="D121" s="252"/>
      <c r="E121" s="253"/>
      <c r="F121" s="252"/>
      <c r="G121" s="253"/>
      <c r="H121" s="253"/>
      <c r="I121" s="253"/>
      <c r="J121" s="252"/>
      <c r="K121" s="253"/>
      <c r="L121" s="252"/>
      <c r="M121" s="253"/>
    </row>
    <row r="122" spans="1:13" x14ac:dyDescent="0.25">
      <c r="A122" s="251"/>
      <c r="B122" s="252"/>
      <c r="C122" s="252"/>
      <c r="D122" s="252"/>
      <c r="E122" s="253"/>
      <c r="F122" s="252"/>
      <c r="G122" s="253"/>
      <c r="H122" s="253"/>
      <c r="I122" s="253"/>
      <c r="J122" s="252"/>
      <c r="K122" s="253"/>
      <c r="L122" s="252"/>
      <c r="M122" s="253"/>
    </row>
    <row r="123" spans="1:13" x14ac:dyDescent="0.25">
      <c r="A123" s="251"/>
      <c r="B123" s="252"/>
      <c r="C123" s="252"/>
      <c r="D123" s="252"/>
      <c r="E123" s="253"/>
      <c r="F123" s="252"/>
      <c r="G123" s="253"/>
      <c r="H123" s="253"/>
      <c r="I123" s="253"/>
      <c r="J123" s="252"/>
      <c r="K123" s="253"/>
      <c r="L123" s="252"/>
      <c r="M123" s="253"/>
    </row>
    <row r="124" spans="1:13" x14ac:dyDescent="0.25">
      <c r="A124" s="251"/>
      <c r="B124" s="252"/>
      <c r="C124" s="252"/>
      <c r="D124" s="252"/>
      <c r="E124" s="253"/>
      <c r="F124" s="252"/>
      <c r="G124" s="253"/>
      <c r="H124" s="253"/>
      <c r="I124" s="253"/>
      <c r="J124" s="252"/>
      <c r="K124" s="253"/>
      <c r="L124" s="252"/>
      <c r="M124" s="253"/>
    </row>
    <row r="125" spans="1:13" x14ac:dyDescent="0.25">
      <c r="A125" s="251"/>
      <c r="B125" s="252"/>
      <c r="C125" s="252"/>
      <c r="D125" s="252"/>
      <c r="E125" s="253"/>
      <c r="F125" s="252"/>
      <c r="G125" s="253"/>
      <c r="H125" s="253"/>
      <c r="I125" s="253"/>
      <c r="J125" s="252"/>
      <c r="K125" s="253"/>
      <c r="L125" s="252"/>
      <c r="M125" s="253"/>
    </row>
    <row r="126" spans="1:13" x14ac:dyDescent="0.25">
      <c r="A126" s="251"/>
      <c r="B126" s="252"/>
      <c r="C126" s="252"/>
      <c r="D126" s="252"/>
      <c r="E126" s="253"/>
      <c r="F126" s="252"/>
      <c r="G126" s="253"/>
      <c r="H126" s="253"/>
      <c r="I126" s="253"/>
      <c r="J126" s="252"/>
      <c r="K126" s="253"/>
      <c r="L126" s="252"/>
      <c r="M126" s="253"/>
    </row>
    <row r="127" spans="1:13" x14ac:dyDescent="0.25">
      <c r="A127" s="251"/>
      <c r="B127" s="252"/>
      <c r="C127" s="252"/>
      <c r="D127" s="252"/>
      <c r="E127" s="253"/>
      <c r="F127" s="252"/>
      <c r="G127" s="253"/>
      <c r="H127" s="253"/>
      <c r="I127" s="253"/>
      <c r="J127" s="252"/>
      <c r="K127" s="253"/>
      <c r="L127" s="252"/>
      <c r="M127" s="253"/>
    </row>
    <row r="128" spans="1:13" x14ac:dyDescent="0.25">
      <c r="A128" s="251"/>
      <c r="B128" s="252"/>
      <c r="C128" s="252"/>
      <c r="D128" s="252"/>
      <c r="E128" s="253"/>
      <c r="F128" s="252"/>
      <c r="G128" s="253"/>
      <c r="H128" s="253"/>
      <c r="I128" s="253"/>
      <c r="J128" s="252"/>
      <c r="K128" s="253"/>
      <c r="L128" s="252"/>
      <c r="M128" s="253"/>
    </row>
    <row r="129" spans="1:13" x14ac:dyDescent="0.25">
      <c r="A129" s="251"/>
      <c r="B129" s="252"/>
      <c r="C129" s="252"/>
      <c r="D129" s="252"/>
      <c r="E129" s="253"/>
      <c r="F129" s="252"/>
      <c r="G129" s="253"/>
      <c r="H129" s="253"/>
      <c r="I129" s="253"/>
      <c r="J129" s="252"/>
      <c r="K129" s="253"/>
      <c r="L129" s="252"/>
      <c r="M129" s="253"/>
    </row>
    <row r="130" spans="1:13" x14ac:dyDescent="0.25">
      <c r="A130" s="251"/>
      <c r="B130" s="252"/>
      <c r="C130" s="252"/>
      <c r="D130" s="252"/>
      <c r="E130" s="253"/>
      <c r="F130" s="252"/>
      <c r="G130" s="253"/>
      <c r="H130" s="253"/>
      <c r="I130" s="253"/>
      <c r="J130" s="252"/>
      <c r="K130" s="253"/>
      <c r="L130" s="252"/>
      <c r="M130" s="253"/>
    </row>
    <row r="131" spans="1:13" x14ac:dyDescent="0.25">
      <c r="A131" s="251"/>
      <c r="B131" s="252"/>
      <c r="C131" s="252"/>
      <c r="D131" s="252"/>
      <c r="E131" s="253"/>
      <c r="F131" s="252"/>
      <c r="G131" s="253"/>
      <c r="H131" s="253"/>
      <c r="I131" s="253"/>
      <c r="J131" s="252"/>
      <c r="K131" s="253"/>
      <c r="L131" s="252"/>
      <c r="M131" s="253"/>
    </row>
    <row r="132" spans="1:13" x14ac:dyDescent="0.25">
      <c r="A132" s="251"/>
      <c r="B132" s="252"/>
      <c r="C132" s="252"/>
      <c r="D132" s="252"/>
      <c r="E132" s="253"/>
      <c r="F132" s="252"/>
      <c r="G132" s="253"/>
      <c r="H132" s="253"/>
      <c r="I132" s="253"/>
      <c r="J132" s="252"/>
      <c r="K132" s="253"/>
      <c r="L132" s="252"/>
      <c r="M132" s="253"/>
    </row>
    <row r="133" spans="1:13" x14ac:dyDescent="0.25">
      <c r="A133" s="251"/>
      <c r="B133" s="252"/>
      <c r="C133" s="252"/>
      <c r="D133" s="252"/>
      <c r="E133" s="253"/>
      <c r="F133" s="252"/>
      <c r="G133" s="253"/>
      <c r="H133" s="253"/>
      <c r="I133" s="253"/>
      <c r="J133" s="252"/>
      <c r="K133" s="253"/>
      <c r="L133" s="252"/>
      <c r="M133" s="253"/>
    </row>
    <row r="134" spans="1:13" x14ac:dyDescent="0.25">
      <c r="A134" s="251"/>
      <c r="B134" s="252"/>
      <c r="C134" s="252"/>
      <c r="D134" s="252"/>
      <c r="E134" s="253"/>
      <c r="F134" s="252"/>
      <c r="G134" s="253"/>
      <c r="H134" s="253"/>
      <c r="I134" s="253"/>
      <c r="J134" s="252"/>
      <c r="K134" s="253"/>
      <c r="L134" s="252"/>
      <c r="M134" s="253"/>
    </row>
    <row r="135" spans="1:13" x14ac:dyDescent="0.25">
      <c r="A135" s="251"/>
      <c r="B135" s="252"/>
      <c r="C135" s="252"/>
      <c r="D135" s="252"/>
      <c r="E135" s="253"/>
      <c r="F135" s="252"/>
      <c r="G135" s="253"/>
      <c r="H135" s="253"/>
      <c r="I135" s="253"/>
      <c r="J135" s="252"/>
      <c r="K135" s="253"/>
      <c r="L135" s="252"/>
      <c r="M135" s="253"/>
    </row>
    <row r="136" spans="1:13" x14ac:dyDescent="0.25">
      <c r="A136" s="251"/>
      <c r="B136" s="252"/>
      <c r="C136" s="252"/>
      <c r="D136" s="252"/>
      <c r="E136" s="253"/>
      <c r="F136" s="252"/>
      <c r="G136" s="253"/>
      <c r="H136" s="253"/>
      <c r="I136" s="253"/>
      <c r="J136" s="252"/>
      <c r="K136" s="253"/>
      <c r="L136" s="252"/>
      <c r="M136" s="253"/>
    </row>
    <row r="137" spans="1:13" x14ac:dyDescent="0.25">
      <c r="A137" s="251"/>
      <c r="B137" s="252"/>
      <c r="C137" s="252"/>
      <c r="D137" s="252"/>
      <c r="E137" s="253"/>
      <c r="F137" s="252"/>
      <c r="G137" s="253"/>
      <c r="H137" s="253"/>
      <c r="I137" s="253"/>
      <c r="J137" s="252"/>
      <c r="K137" s="253"/>
      <c r="L137" s="252"/>
      <c r="M137" s="253"/>
    </row>
    <row r="138" spans="1:13" x14ac:dyDescent="0.25">
      <c r="A138" s="251"/>
      <c r="B138" s="252"/>
      <c r="C138" s="252"/>
      <c r="D138" s="252"/>
      <c r="E138" s="253"/>
      <c r="F138" s="252"/>
      <c r="G138" s="253"/>
      <c r="H138" s="253"/>
      <c r="I138" s="253"/>
      <c r="J138" s="252"/>
      <c r="K138" s="253"/>
      <c r="L138" s="252"/>
      <c r="M138" s="253"/>
    </row>
    <row r="139" spans="1:13" x14ac:dyDescent="0.25">
      <c r="A139" s="251"/>
      <c r="B139" s="252"/>
      <c r="C139" s="252"/>
      <c r="D139" s="252"/>
      <c r="E139" s="253"/>
      <c r="F139" s="252"/>
      <c r="G139" s="253"/>
      <c r="H139" s="253"/>
      <c r="I139" s="253"/>
      <c r="J139" s="252"/>
      <c r="K139" s="253"/>
      <c r="L139" s="252"/>
      <c r="M139" s="253"/>
    </row>
    <row r="140" spans="1:13" x14ac:dyDescent="0.25">
      <c r="A140" s="251"/>
      <c r="B140" s="252"/>
      <c r="C140" s="252"/>
      <c r="D140" s="252"/>
      <c r="E140" s="253"/>
      <c r="F140" s="252"/>
      <c r="G140" s="253"/>
      <c r="H140" s="253"/>
      <c r="I140" s="253"/>
      <c r="J140" s="252"/>
      <c r="K140" s="253"/>
      <c r="L140" s="252"/>
      <c r="M140" s="253"/>
    </row>
    <row r="141" spans="1:13" x14ac:dyDescent="0.25">
      <c r="A141" s="251"/>
      <c r="B141" s="252"/>
      <c r="C141" s="252"/>
      <c r="D141" s="252"/>
      <c r="E141" s="253"/>
      <c r="F141" s="252"/>
      <c r="G141" s="253"/>
      <c r="H141" s="253"/>
      <c r="I141" s="253"/>
      <c r="J141" s="252"/>
      <c r="K141" s="253"/>
      <c r="L141" s="252"/>
      <c r="M141" s="253"/>
    </row>
    <row r="142" spans="1:13" x14ac:dyDescent="0.25">
      <c r="A142" s="251"/>
      <c r="B142" s="252"/>
      <c r="C142" s="252"/>
      <c r="D142" s="252"/>
      <c r="E142" s="253"/>
      <c r="F142" s="252"/>
      <c r="G142" s="253"/>
      <c r="H142" s="253"/>
      <c r="I142" s="253"/>
      <c r="J142" s="252"/>
      <c r="K142" s="253"/>
      <c r="L142" s="252"/>
      <c r="M142" s="253"/>
    </row>
    <row r="143" spans="1:13" x14ac:dyDescent="0.25">
      <c r="A143" s="251"/>
      <c r="B143" s="252"/>
      <c r="C143" s="252"/>
      <c r="D143" s="252"/>
      <c r="E143" s="253"/>
      <c r="F143" s="252"/>
      <c r="G143" s="253"/>
      <c r="H143" s="253"/>
      <c r="I143" s="253"/>
      <c r="J143" s="252"/>
      <c r="K143" s="253"/>
      <c r="L143" s="252"/>
      <c r="M143" s="253"/>
    </row>
    <row r="144" spans="1:13" x14ac:dyDescent="0.25">
      <c r="A144" s="251"/>
      <c r="B144" s="252"/>
      <c r="C144" s="252"/>
      <c r="D144" s="252"/>
      <c r="E144" s="253"/>
      <c r="F144" s="252"/>
      <c r="G144" s="253"/>
      <c r="H144" s="253"/>
      <c r="I144" s="253"/>
      <c r="J144" s="252"/>
      <c r="K144" s="253"/>
      <c r="L144" s="252"/>
      <c r="M144" s="253"/>
    </row>
    <row r="145" spans="1:13" x14ac:dyDescent="0.25">
      <c r="A145" s="251"/>
      <c r="B145" s="252"/>
      <c r="C145" s="252"/>
      <c r="D145" s="252"/>
      <c r="E145" s="253"/>
      <c r="F145" s="252"/>
      <c r="G145" s="253"/>
      <c r="H145" s="253"/>
      <c r="I145" s="253"/>
      <c r="J145" s="252"/>
      <c r="K145" s="253"/>
      <c r="L145" s="252"/>
      <c r="M145" s="253"/>
    </row>
    <row r="146" spans="1:13" x14ac:dyDescent="0.25">
      <c r="A146" s="251"/>
      <c r="B146" s="252"/>
      <c r="C146" s="252"/>
      <c r="D146" s="252"/>
      <c r="E146" s="253"/>
      <c r="F146" s="252"/>
      <c r="G146" s="253"/>
      <c r="H146" s="253"/>
      <c r="I146" s="253"/>
      <c r="J146" s="252"/>
      <c r="K146" s="253"/>
      <c r="L146" s="252"/>
      <c r="M146" s="253"/>
    </row>
    <row r="147" spans="1:13" x14ac:dyDescent="0.25">
      <c r="A147" s="251"/>
      <c r="B147" s="252"/>
      <c r="C147" s="252"/>
      <c r="D147" s="252"/>
      <c r="E147" s="253"/>
      <c r="F147" s="252"/>
      <c r="G147" s="253"/>
      <c r="H147" s="253"/>
      <c r="I147" s="253"/>
      <c r="J147" s="252"/>
      <c r="K147" s="253"/>
      <c r="L147" s="252"/>
      <c r="M147" s="253"/>
    </row>
    <row r="148" spans="1:13" x14ac:dyDescent="0.25">
      <c r="A148" s="251"/>
      <c r="B148" s="252"/>
      <c r="C148" s="252"/>
      <c r="D148" s="252"/>
      <c r="E148" s="253"/>
      <c r="F148" s="252"/>
      <c r="G148" s="253"/>
      <c r="H148" s="253"/>
      <c r="I148" s="253"/>
      <c r="J148" s="252"/>
      <c r="K148" s="253"/>
      <c r="L148" s="252"/>
      <c r="M148" s="253"/>
    </row>
    <row r="149" spans="1:13" x14ac:dyDescent="0.25">
      <c r="A149" s="251"/>
      <c r="B149" s="252"/>
      <c r="C149" s="252"/>
      <c r="D149" s="252"/>
      <c r="E149" s="253"/>
      <c r="F149" s="252"/>
      <c r="G149" s="253"/>
      <c r="H149" s="253"/>
      <c r="I149" s="253"/>
      <c r="J149" s="252"/>
      <c r="K149" s="253"/>
      <c r="L149" s="252"/>
      <c r="M149" s="253"/>
    </row>
    <row r="150" spans="1:13" x14ac:dyDescent="0.25">
      <c r="A150" s="251"/>
      <c r="B150" s="252"/>
      <c r="C150" s="252"/>
      <c r="D150" s="252"/>
      <c r="E150" s="253"/>
      <c r="F150" s="252"/>
      <c r="G150" s="253"/>
      <c r="H150" s="253"/>
      <c r="I150" s="253"/>
      <c r="J150" s="252"/>
      <c r="K150" s="253"/>
      <c r="L150" s="252"/>
      <c r="M150" s="253"/>
    </row>
    <row r="151" spans="1:13" x14ac:dyDescent="0.25">
      <c r="A151" s="251"/>
      <c r="B151" s="252"/>
      <c r="C151" s="252"/>
      <c r="D151" s="252"/>
      <c r="E151" s="253"/>
      <c r="F151" s="252"/>
      <c r="G151" s="253"/>
      <c r="H151" s="253"/>
      <c r="I151" s="253"/>
      <c r="J151" s="252"/>
      <c r="K151" s="253"/>
      <c r="L151" s="252"/>
      <c r="M151" s="253"/>
    </row>
    <row r="152" spans="1:13" x14ac:dyDescent="0.25">
      <c r="A152" s="251"/>
      <c r="B152" s="252"/>
      <c r="C152" s="252"/>
      <c r="D152" s="252"/>
      <c r="E152" s="253"/>
      <c r="F152" s="252"/>
      <c r="G152" s="253"/>
      <c r="H152" s="253"/>
      <c r="I152" s="253"/>
      <c r="J152" s="252"/>
      <c r="K152" s="253"/>
      <c r="L152" s="252"/>
      <c r="M152" s="253"/>
    </row>
    <row r="153" spans="1:13" x14ac:dyDescent="0.25">
      <c r="A153" s="251"/>
      <c r="B153" s="252"/>
      <c r="C153" s="252"/>
      <c r="D153" s="252"/>
      <c r="E153" s="253"/>
      <c r="F153" s="252"/>
      <c r="G153" s="253"/>
      <c r="H153" s="253"/>
      <c r="I153" s="253"/>
      <c r="J153" s="252"/>
      <c r="K153" s="253"/>
      <c r="L153" s="252"/>
      <c r="M153" s="253"/>
    </row>
    <row r="154" spans="1:13" x14ac:dyDescent="0.25">
      <c r="A154" s="251"/>
      <c r="B154" s="252"/>
      <c r="C154" s="252"/>
      <c r="D154" s="252"/>
      <c r="E154" s="253"/>
      <c r="F154" s="252"/>
      <c r="G154" s="253"/>
      <c r="H154" s="253"/>
      <c r="I154" s="253"/>
      <c r="J154" s="252"/>
      <c r="K154" s="253"/>
      <c r="L154" s="252"/>
      <c r="M154" s="253"/>
    </row>
    <row r="155" spans="1:13" x14ac:dyDescent="0.25">
      <c r="A155" s="251"/>
      <c r="B155" s="252"/>
      <c r="C155" s="252"/>
      <c r="D155" s="252"/>
      <c r="E155" s="253"/>
      <c r="F155" s="252"/>
      <c r="G155" s="253"/>
      <c r="H155" s="253"/>
      <c r="I155" s="253"/>
      <c r="J155" s="252"/>
      <c r="K155" s="253"/>
      <c r="L155" s="252"/>
      <c r="M155" s="253"/>
    </row>
    <row r="156" spans="1:13" x14ac:dyDescent="0.25">
      <c r="A156" s="251"/>
      <c r="B156" s="252"/>
      <c r="C156" s="252"/>
      <c r="D156" s="252"/>
      <c r="E156" s="253"/>
      <c r="F156" s="252"/>
      <c r="G156" s="253"/>
      <c r="H156" s="253"/>
      <c r="I156" s="253"/>
      <c r="J156" s="252"/>
      <c r="K156" s="253"/>
      <c r="L156" s="252"/>
      <c r="M156" s="253"/>
    </row>
    <row r="157" spans="1:13" x14ac:dyDescent="0.25">
      <c r="A157" s="251"/>
      <c r="B157" s="252"/>
      <c r="C157" s="252"/>
      <c r="D157" s="252"/>
      <c r="E157" s="253"/>
      <c r="F157" s="252"/>
      <c r="G157" s="253"/>
      <c r="H157" s="253"/>
      <c r="I157" s="253"/>
      <c r="J157" s="252"/>
      <c r="K157" s="253"/>
      <c r="L157" s="252"/>
      <c r="M157" s="253"/>
    </row>
    <row r="158" spans="1:13" x14ac:dyDescent="0.25">
      <c r="A158" s="251"/>
      <c r="B158" s="252"/>
      <c r="C158" s="252"/>
      <c r="D158" s="252"/>
      <c r="E158" s="253"/>
      <c r="F158" s="252"/>
      <c r="G158" s="253"/>
      <c r="H158" s="253"/>
      <c r="I158" s="253"/>
      <c r="J158" s="252"/>
      <c r="K158" s="253"/>
      <c r="L158" s="252"/>
      <c r="M158" s="253"/>
    </row>
    <row r="159" spans="1:13" x14ac:dyDescent="0.25">
      <c r="A159" s="251"/>
      <c r="B159" s="252"/>
      <c r="C159" s="252"/>
      <c r="D159" s="252"/>
      <c r="E159" s="253"/>
      <c r="F159" s="252"/>
      <c r="G159" s="253"/>
      <c r="H159" s="253"/>
      <c r="I159" s="253"/>
      <c r="J159" s="252"/>
      <c r="K159" s="253"/>
      <c r="L159" s="252"/>
      <c r="M159" s="253"/>
    </row>
    <row r="160" spans="1:13" x14ac:dyDescent="0.25">
      <c r="A160" s="251"/>
      <c r="B160" s="252"/>
      <c r="C160" s="252"/>
      <c r="D160" s="252"/>
      <c r="E160" s="253"/>
      <c r="F160" s="252"/>
      <c r="G160" s="253"/>
      <c r="H160" s="253"/>
      <c r="I160" s="253"/>
      <c r="J160" s="252"/>
      <c r="K160" s="253"/>
      <c r="L160" s="252"/>
      <c r="M160" s="253"/>
    </row>
    <row r="161" spans="1:13" x14ac:dyDescent="0.25">
      <c r="A161" s="251"/>
      <c r="B161" s="252"/>
      <c r="C161" s="252"/>
      <c r="D161" s="252"/>
      <c r="E161" s="253"/>
      <c r="F161" s="252"/>
      <c r="G161" s="253"/>
      <c r="H161" s="253"/>
      <c r="I161" s="253"/>
      <c r="J161" s="252"/>
      <c r="K161" s="253"/>
      <c r="L161" s="252"/>
      <c r="M161" s="253"/>
    </row>
    <row r="162" spans="1:13" x14ac:dyDescent="0.25">
      <c r="A162" s="251"/>
      <c r="B162" s="252"/>
      <c r="C162" s="252"/>
      <c r="D162" s="252"/>
      <c r="E162" s="253"/>
      <c r="F162" s="252"/>
      <c r="G162" s="253"/>
      <c r="H162" s="253"/>
      <c r="I162" s="253"/>
      <c r="J162" s="252"/>
      <c r="K162" s="253"/>
      <c r="L162" s="252"/>
      <c r="M162" s="253"/>
    </row>
    <row r="163" spans="1:13" x14ac:dyDescent="0.25">
      <c r="A163" s="251"/>
      <c r="B163" s="252"/>
      <c r="C163" s="252"/>
      <c r="D163" s="252"/>
      <c r="E163" s="253"/>
      <c r="F163" s="252"/>
      <c r="G163" s="253"/>
      <c r="H163" s="253"/>
      <c r="I163" s="253"/>
      <c r="J163" s="252"/>
      <c r="K163" s="253"/>
      <c r="L163" s="252"/>
      <c r="M163" s="253"/>
    </row>
    <row r="164" spans="1:13" x14ac:dyDescent="0.25">
      <c r="A164" s="251"/>
      <c r="B164" s="252"/>
      <c r="C164" s="252"/>
      <c r="D164" s="252"/>
      <c r="E164" s="253"/>
      <c r="F164" s="252"/>
      <c r="G164" s="253"/>
      <c r="H164" s="253"/>
      <c r="I164" s="253"/>
      <c r="J164" s="252"/>
      <c r="K164" s="253"/>
      <c r="L164" s="252"/>
      <c r="M164" s="253"/>
    </row>
    <row r="165" spans="1:13" x14ac:dyDescent="0.25">
      <c r="A165" s="251"/>
      <c r="B165" s="252"/>
      <c r="C165" s="252"/>
      <c r="D165" s="252"/>
      <c r="E165" s="253"/>
      <c r="F165" s="252"/>
      <c r="G165" s="253"/>
      <c r="H165" s="253"/>
      <c r="I165" s="253"/>
      <c r="J165" s="252"/>
      <c r="K165" s="253"/>
      <c r="L165" s="252"/>
      <c r="M165" s="253"/>
    </row>
    <row r="166" spans="1:13" x14ac:dyDescent="0.25">
      <c r="A166" s="251"/>
      <c r="B166" s="252"/>
      <c r="C166" s="252"/>
      <c r="D166" s="252"/>
      <c r="E166" s="253"/>
      <c r="F166" s="252"/>
      <c r="G166" s="253"/>
      <c r="H166" s="253"/>
      <c r="I166" s="253"/>
      <c r="J166" s="252"/>
      <c r="K166" s="253"/>
      <c r="L166" s="252"/>
      <c r="M166" s="253"/>
    </row>
    <row r="167" spans="1:13" x14ac:dyDescent="0.25">
      <c r="A167" s="251"/>
      <c r="B167" s="252"/>
      <c r="C167" s="252"/>
      <c r="D167" s="252"/>
      <c r="E167" s="253"/>
      <c r="F167" s="252"/>
      <c r="G167" s="253"/>
      <c r="H167" s="253"/>
      <c r="I167" s="253"/>
      <c r="J167" s="252"/>
      <c r="K167" s="253"/>
      <c r="L167" s="252"/>
      <c r="M167" s="253"/>
    </row>
    <row r="168" spans="1:13" x14ac:dyDescent="0.25">
      <c r="A168" s="251"/>
      <c r="B168" s="252"/>
      <c r="C168" s="252"/>
      <c r="D168" s="252"/>
      <c r="E168" s="253"/>
      <c r="F168" s="252"/>
      <c r="G168" s="253"/>
      <c r="H168" s="253"/>
      <c r="I168" s="253"/>
      <c r="J168" s="252"/>
      <c r="K168" s="253"/>
      <c r="L168" s="252"/>
      <c r="M168" s="253"/>
    </row>
    <row r="169" spans="1:13" x14ac:dyDescent="0.25">
      <c r="A169" s="251"/>
      <c r="B169" s="252"/>
      <c r="C169" s="252"/>
      <c r="D169" s="252"/>
      <c r="E169" s="253"/>
      <c r="F169" s="252"/>
      <c r="G169" s="253"/>
      <c r="H169" s="253"/>
      <c r="I169" s="253"/>
      <c r="J169" s="252"/>
      <c r="K169" s="253"/>
      <c r="L169" s="252"/>
      <c r="M169" s="253"/>
    </row>
    <row r="170" spans="1:13" x14ac:dyDescent="0.25">
      <c r="A170" s="251"/>
      <c r="B170" s="252"/>
      <c r="C170" s="252"/>
      <c r="D170" s="252"/>
      <c r="E170" s="253"/>
      <c r="F170" s="252"/>
      <c r="G170" s="253"/>
      <c r="H170" s="253"/>
      <c r="I170" s="253"/>
      <c r="J170" s="252"/>
      <c r="K170" s="253"/>
      <c r="L170" s="252"/>
      <c r="M170" s="253"/>
    </row>
    <row r="171" spans="1:13" x14ac:dyDescent="0.25">
      <c r="A171" s="251"/>
      <c r="B171" s="252"/>
      <c r="C171" s="252"/>
      <c r="D171" s="252"/>
      <c r="E171" s="253"/>
      <c r="F171" s="252"/>
      <c r="G171" s="253"/>
      <c r="H171" s="253"/>
      <c r="I171" s="253"/>
      <c r="J171" s="252"/>
      <c r="K171" s="253"/>
      <c r="L171" s="252"/>
      <c r="M171" s="253"/>
    </row>
    <row r="172" spans="1:13" x14ac:dyDescent="0.25">
      <c r="A172" s="251"/>
      <c r="B172" s="252"/>
      <c r="C172" s="252"/>
      <c r="D172" s="252"/>
      <c r="E172" s="253"/>
      <c r="F172" s="252"/>
      <c r="G172" s="253"/>
      <c r="H172" s="253"/>
      <c r="I172" s="253"/>
      <c r="J172" s="252"/>
      <c r="K172" s="253"/>
      <c r="L172" s="252"/>
      <c r="M172" s="253"/>
    </row>
    <row r="173" spans="1:13" x14ac:dyDescent="0.25">
      <c r="A173" s="251"/>
      <c r="B173" s="252"/>
      <c r="C173" s="252"/>
      <c r="D173" s="252"/>
      <c r="E173" s="253"/>
      <c r="F173" s="252"/>
      <c r="G173" s="253"/>
      <c r="H173" s="253"/>
      <c r="I173" s="253"/>
      <c r="J173" s="252"/>
      <c r="K173" s="253"/>
      <c r="L173" s="252"/>
      <c r="M173" s="253"/>
    </row>
    <row r="174" spans="1:13" x14ac:dyDescent="0.25">
      <c r="A174" s="251"/>
      <c r="B174" s="252"/>
      <c r="C174" s="252"/>
      <c r="D174" s="252"/>
      <c r="E174" s="253"/>
      <c r="F174" s="252"/>
      <c r="G174" s="253"/>
      <c r="H174" s="253"/>
      <c r="I174" s="253"/>
      <c r="J174" s="252"/>
      <c r="K174" s="253"/>
      <c r="L174" s="252"/>
      <c r="M174" s="253"/>
    </row>
    <row r="175" spans="1:13" x14ac:dyDescent="0.25">
      <c r="A175" s="251"/>
      <c r="B175" s="252"/>
      <c r="C175" s="252"/>
      <c r="D175" s="252"/>
      <c r="E175" s="253"/>
      <c r="F175" s="252"/>
      <c r="G175" s="253"/>
      <c r="H175" s="253"/>
      <c r="I175" s="253"/>
      <c r="J175" s="252"/>
      <c r="K175" s="253"/>
      <c r="L175" s="252"/>
      <c r="M175" s="253"/>
    </row>
    <row r="176" spans="1:13" x14ac:dyDescent="0.25">
      <c r="A176" s="251"/>
      <c r="B176" s="252"/>
      <c r="C176" s="252"/>
      <c r="D176" s="252"/>
      <c r="E176" s="253"/>
      <c r="F176" s="252"/>
      <c r="G176" s="253"/>
      <c r="H176" s="253"/>
      <c r="I176" s="253"/>
      <c r="J176" s="252"/>
      <c r="K176" s="253"/>
      <c r="L176" s="252"/>
      <c r="M176" s="253"/>
    </row>
    <row r="177" spans="1:13" x14ac:dyDescent="0.25">
      <c r="A177" s="251"/>
      <c r="B177" s="252"/>
      <c r="C177" s="252"/>
      <c r="D177" s="252"/>
      <c r="E177" s="253"/>
      <c r="F177" s="252"/>
      <c r="G177" s="253"/>
      <c r="H177" s="253"/>
      <c r="I177" s="253"/>
      <c r="J177" s="252"/>
      <c r="K177" s="253"/>
      <c r="L177" s="252"/>
      <c r="M177" s="253"/>
    </row>
    <row r="178" spans="1:13" x14ac:dyDescent="0.25">
      <c r="A178" s="251"/>
      <c r="B178" s="252"/>
      <c r="C178" s="252"/>
      <c r="D178" s="252"/>
      <c r="E178" s="253"/>
      <c r="F178" s="252"/>
      <c r="G178" s="253"/>
      <c r="H178" s="253"/>
      <c r="I178" s="253"/>
      <c r="J178" s="252"/>
      <c r="K178" s="253"/>
      <c r="L178" s="252"/>
      <c r="M178" s="253"/>
    </row>
    <row r="179" spans="1:13" x14ac:dyDescent="0.25">
      <c r="A179" s="251"/>
      <c r="B179" s="252"/>
      <c r="C179" s="252"/>
      <c r="D179" s="252"/>
      <c r="E179" s="253"/>
      <c r="F179" s="252"/>
      <c r="G179" s="253"/>
      <c r="H179" s="253"/>
      <c r="I179" s="253"/>
      <c r="J179" s="252"/>
      <c r="K179" s="253"/>
      <c r="L179" s="252"/>
      <c r="M179" s="253"/>
    </row>
    <row r="180" spans="1:13" x14ac:dyDescent="0.25">
      <c r="A180" s="251"/>
      <c r="B180" s="252"/>
      <c r="C180" s="252"/>
      <c r="D180" s="252"/>
      <c r="E180" s="253"/>
      <c r="F180" s="252"/>
      <c r="G180" s="253"/>
      <c r="H180" s="253"/>
      <c r="I180" s="253"/>
      <c r="J180" s="252"/>
      <c r="K180" s="253"/>
      <c r="L180" s="252"/>
      <c r="M180" s="253"/>
    </row>
    <row r="181" spans="1:13" x14ac:dyDescent="0.25">
      <c r="A181" s="251"/>
      <c r="B181" s="252"/>
      <c r="C181" s="252"/>
      <c r="D181" s="252"/>
      <c r="E181" s="253"/>
      <c r="F181" s="252"/>
      <c r="G181" s="253"/>
      <c r="H181" s="253"/>
      <c r="I181" s="253"/>
      <c r="J181" s="252"/>
      <c r="K181" s="253"/>
      <c r="L181" s="252"/>
      <c r="M181" s="253"/>
    </row>
    <row r="182" spans="1:13" x14ac:dyDescent="0.25">
      <c r="A182" s="251"/>
      <c r="B182" s="252"/>
      <c r="C182" s="252"/>
      <c r="D182" s="252"/>
      <c r="E182" s="253"/>
      <c r="F182" s="252"/>
      <c r="G182" s="253"/>
      <c r="H182" s="253"/>
      <c r="I182" s="253"/>
      <c r="J182" s="252"/>
      <c r="K182" s="253"/>
      <c r="L182" s="252"/>
      <c r="M182" s="253"/>
    </row>
    <row r="183" spans="1:13" x14ac:dyDescent="0.25">
      <c r="A183" s="251"/>
      <c r="B183" s="252"/>
      <c r="C183" s="252"/>
      <c r="D183" s="252"/>
      <c r="E183" s="253"/>
      <c r="F183" s="252"/>
      <c r="G183" s="253"/>
      <c r="H183" s="253"/>
      <c r="I183" s="253"/>
      <c r="J183" s="252"/>
      <c r="K183" s="253"/>
      <c r="L183" s="252"/>
      <c r="M183" s="253"/>
    </row>
    <row r="184" spans="1:13" x14ac:dyDescent="0.25">
      <c r="A184" s="251"/>
      <c r="B184" s="252"/>
      <c r="C184" s="252"/>
      <c r="D184" s="252"/>
      <c r="E184" s="253"/>
      <c r="F184" s="252"/>
      <c r="G184" s="253"/>
      <c r="H184" s="253"/>
      <c r="I184" s="253"/>
      <c r="J184" s="252"/>
      <c r="K184" s="253"/>
      <c r="L184" s="252"/>
      <c r="M184" s="253"/>
    </row>
    <row r="185" spans="1:13" x14ac:dyDescent="0.25">
      <c r="A185" s="251"/>
      <c r="B185" s="252"/>
      <c r="C185" s="252"/>
      <c r="D185" s="252"/>
      <c r="E185" s="253"/>
      <c r="F185" s="252"/>
      <c r="G185" s="253"/>
      <c r="H185" s="253"/>
      <c r="I185" s="253"/>
      <c r="J185" s="252"/>
      <c r="K185" s="253"/>
      <c r="L185" s="252"/>
      <c r="M185" s="253"/>
    </row>
    <row r="186" spans="1:13" x14ac:dyDescent="0.25">
      <c r="A186" s="251"/>
      <c r="B186" s="252"/>
      <c r="C186" s="252"/>
      <c r="D186" s="252"/>
      <c r="E186" s="253"/>
      <c r="F186" s="252"/>
      <c r="G186" s="253"/>
      <c r="H186" s="253"/>
      <c r="I186" s="253"/>
      <c r="J186" s="252"/>
      <c r="K186" s="253"/>
      <c r="L186" s="252"/>
      <c r="M186" s="253"/>
    </row>
    <row r="187" spans="1:13" x14ac:dyDescent="0.25">
      <c r="A187" s="251"/>
      <c r="B187" s="252"/>
      <c r="C187" s="252"/>
      <c r="D187" s="252"/>
      <c r="E187" s="253"/>
      <c r="F187" s="252"/>
      <c r="G187" s="253"/>
      <c r="H187" s="253"/>
      <c r="I187" s="253"/>
      <c r="J187" s="252"/>
      <c r="K187" s="253"/>
      <c r="L187" s="252"/>
      <c r="M187" s="253"/>
    </row>
    <row r="188" spans="1:13" x14ac:dyDescent="0.25">
      <c r="A188" s="251"/>
      <c r="B188" s="252"/>
      <c r="C188" s="252"/>
      <c r="D188" s="252"/>
      <c r="E188" s="253"/>
      <c r="F188" s="252"/>
      <c r="G188" s="253"/>
      <c r="H188" s="253"/>
      <c r="I188" s="253"/>
      <c r="J188" s="252"/>
      <c r="K188" s="253"/>
      <c r="L188" s="252"/>
      <c r="M188" s="253"/>
    </row>
    <row r="189" spans="1:13" x14ac:dyDescent="0.25">
      <c r="A189" s="251"/>
      <c r="B189" s="252"/>
      <c r="C189" s="252"/>
      <c r="D189" s="252"/>
      <c r="E189" s="253"/>
      <c r="F189" s="252"/>
      <c r="G189" s="253"/>
      <c r="H189" s="253"/>
      <c r="I189" s="253"/>
      <c r="J189" s="252"/>
      <c r="K189" s="253"/>
      <c r="L189" s="252"/>
      <c r="M189" s="253"/>
    </row>
    <row r="190" spans="1:13" x14ac:dyDescent="0.25">
      <c r="A190" s="251"/>
      <c r="B190" s="252"/>
      <c r="C190" s="252"/>
      <c r="D190" s="252"/>
      <c r="E190" s="253"/>
      <c r="F190" s="252"/>
      <c r="G190" s="253"/>
      <c r="H190" s="253"/>
      <c r="I190" s="253"/>
      <c r="J190" s="252"/>
      <c r="K190" s="253"/>
      <c r="L190" s="252"/>
      <c r="M190" s="253"/>
    </row>
    <row r="191" spans="1:13" x14ac:dyDescent="0.25">
      <c r="A191" s="251"/>
      <c r="B191" s="252"/>
      <c r="C191" s="252"/>
      <c r="D191" s="252"/>
      <c r="E191" s="253"/>
      <c r="F191" s="252"/>
      <c r="G191" s="253"/>
      <c r="H191" s="253"/>
      <c r="I191" s="253"/>
      <c r="J191" s="252"/>
      <c r="K191" s="253"/>
      <c r="L191" s="252"/>
      <c r="M191" s="253"/>
    </row>
    <row r="192" spans="1:13" x14ac:dyDescent="0.25">
      <c r="A192" s="251"/>
      <c r="B192" s="252"/>
      <c r="C192" s="252"/>
      <c r="D192" s="252"/>
      <c r="E192" s="253"/>
      <c r="F192" s="252"/>
      <c r="G192" s="253"/>
      <c r="H192" s="253"/>
      <c r="I192" s="253"/>
      <c r="J192" s="252"/>
      <c r="K192" s="253"/>
      <c r="L192" s="252"/>
      <c r="M192" s="253"/>
    </row>
    <row r="193" spans="1:13" x14ac:dyDescent="0.25">
      <c r="A193" s="251"/>
      <c r="B193" s="252"/>
      <c r="C193" s="252"/>
      <c r="D193" s="252"/>
      <c r="E193" s="253"/>
      <c r="F193" s="252"/>
      <c r="G193" s="253"/>
      <c r="H193" s="253"/>
      <c r="I193" s="253"/>
      <c r="J193" s="252"/>
      <c r="K193" s="253"/>
      <c r="L193" s="252"/>
      <c r="M193" s="253"/>
    </row>
    <row r="194" spans="1:13" x14ac:dyDescent="0.25">
      <c r="A194" s="251"/>
      <c r="B194" s="252"/>
      <c r="C194" s="252"/>
      <c r="D194" s="252"/>
      <c r="E194" s="253"/>
      <c r="F194" s="252"/>
      <c r="G194" s="253"/>
      <c r="H194" s="253"/>
      <c r="I194" s="253"/>
      <c r="J194" s="252"/>
      <c r="K194" s="253"/>
      <c r="L194" s="252"/>
      <c r="M194" s="253"/>
    </row>
    <row r="195" spans="1:13" x14ac:dyDescent="0.25">
      <c r="A195" s="251"/>
      <c r="B195" s="252"/>
      <c r="C195" s="252"/>
      <c r="D195" s="252"/>
      <c r="E195" s="253"/>
      <c r="F195" s="252"/>
      <c r="G195" s="253"/>
      <c r="H195" s="253"/>
      <c r="I195" s="253"/>
      <c r="J195" s="252"/>
      <c r="K195" s="253"/>
      <c r="L195" s="252"/>
      <c r="M195" s="253"/>
    </row>
    <row r="196" spans="1:13" x14ac:dyDescent="0.25">
      <c r="A196" s="251"/>
      <c r="B196" s="252"/>
      <c r="C196" s="252"/>
      <c r="D196" s="252"/>
      <c r="E196" s="253"/>
      <c r="F196" s="252"/>
      <c r="G196" s="253"/>
      <c r="H196" s="253"/>
      <c r="I196" s="253"/>
      <c r="J196" s="252"/>
      <c r="K196" s="253"/>
      <c r="L196" s="252"/>
      <c r="M196" s="253"/>
    </row>
    <row r="197" spans="1:13" x14ac:dyDescent="0.25">
      <c r="A197" s="251"/>
      <c r="B197" s="252"/>
      <c r="C197" s="252"/>
      <c r="D197" s="252"/>
      <c r="E197" s="253"/>
      <c r="F197" s="252"/>
      <c r="G197" s="253"/>
      <c r="H197" s="253"/>
      <c r="I197" s="253"/>
      <c r="J197" s="252"/>
      <c r="K197" s="253"/>
      <c r="L197" s="252"/>
      <c r="M197" s="253"/>
    </row>
    <row r="198" spans="1:13" x14ac:dyDescent="0.25">
      <c r="A198" s="251"/>
      <c r="B198" s="252"/>
      <c r="C198" s="252"/>
      <c r="D198" s="252"/>
      <c r="E198" s="253"/>
      <c r="F198" s="252"/>
      <c r="G198" s="253"/>
      <c r="H198" s="253"/>
      <c r="I198" s="253"/>
      <c r="J198" s="252"/>
      <c r="K198" s="253"/>
      <c r="L198" s="252"/>
      <c r="M198" s="253"/>
    </row>
    <row r="199" spans="1:13" x14ac:dyDescent="0.25">
      <c r="A199" s="251"/>
      <c r="B199" s="252"/>
      <c r="C199" s="252"/>
      <c r="D199" s="252"/>
      <c r="E199" s="253"/>
      <c r="F199" s="252"/>
      <c r="G199" s="253"/>
      <c r="H199" s="253"/>
      <c r="I199" s="253"/>
      <c r="J199" s="252"/>
      <c r="K199" s="253"/>
      <c r="L199" s="252"/>
      <c r="M199" s="253"/>
    </row>
    <row r="200" spans="1:13" x14ac:dyDescent="0.25">
      <c r="A200" s="251"/>
      <c r="B200" s="252"/>
      <c r="C200" s="252"/>
      <c r="D200" s="252"/>
      <c r="E200" s="253"/>
      <c r="F200" s="252"/>
      <c r="G200" s="253"/>
      <c r="H200" s="253"/>
      <c r="I200" s="253"/>
      <c r="J200" s="252"/>
      <c r="K200" s="253"/>
      <c r="L200" s="252"/>
      <c r="M200" s="253"/>
    </row>
    <row r="201" spans="1:13" x14ac:dyDescent="0.25">
      <c r="A201" s="251"/>
      <c r="B201" s="252"/>
      <c r="C201" s="252"/>
      <c r="D201" s="252"/>
      <c r="E201" s="253"/>
      <c r="F201" s="252"/>
      <c r="G201" s="253"/>
      <c r="H201" s="253"/>
      <c r="I201" s="253"/>
      <c r="J201" s="252"/>
      <c r="K201" s="253"/>
      <c r="L201" s="252"/>
      <c r="M201" s="253"/>
    </row>
    <row r="202" spans="1:13" x14ac:dyDescent="0.25">
      <c r="A202" s="251"/>
      <c r="B202" s="252"/>
      <c r="C202" s="252"/>
      <c r="D202" s="252"/>
      <c r="E202" s="253"/>
      <c r="F202" s="252"/>
      <c r="G202" s="253"/>
      <c r="H202" s="253"/>
      <c r="I202" s="253"/>
      <c r="J202" s="252"/>
      <c r="K202" s="253"/>
      <c r="L202" s="252"/>
      <c r="M202" s="253"/>
    </row>
    <row r="203" spans="1:13" x14ac:dyDescent="0.25">
      <c r="A203" s="251"/>
      <c r="B203" s="252"/>
      <c r="C203" s="252"/>
      <c r="D203" s="252"/>
      <c r="E203" s="253"/>
      <c r="F203" s="252"/>
      <c r="G203" s="253"/>
      <c r="H203" s="253"/>
      <c r="I203" s="253"/>
      <c r="J203" s="252"/>
      <c r="K203" s="253"/>
      <c r="L203" s="252"/>
      <c r="M203" s="253"/>
    </row>
    <row r="204" spans="1:13" x14ac:dyDescent="0.25">
      <c r="A204" s="251"/>
      <c r="B204" s="252"/>
      <c r="C204" s="252"/>
      <c r="D204" s="252"/>
      <c r="E204" s="253"/>
      <c r="F204" s="252"/>
      <c r="G204" s="253"/>
      <c r="H204" s="253"/>
      <c r="I204" s="253"/>
      <c r="J204" s="252"/>
      <c r="K204" s="253"/>
      <c r="L204" s="252"/>
      <c r="M204" s="253"/>
    </row>
    <row r="205" spans="1:13" x14ac:dyDescent="0.25">
      <c r="A205" s="251"/>
      <c r="B205" s="252"/>
      <c r="C205" s="252"/>
      <c r="D205" s="252"/>
      <c r="E205" s="253"/>
      <c r="F205" s="252"/>
      <c r="G205" s="253"/>
      <c r="H205" s="253"/>
      <c r="I205" s="253"/>
      <c r="J205" s="252"/>
      <c r="K205" s="253"/>
      <c r="L205" s="252"/>
      <c r="M205" s="253"/>
    </row>
    <row r="206" spans="1:13" x14ac:dyDescent="0.25">
      <c r="A206" s="251"/>
      <c r="B206" s="252"/>
      <c r="C206" s="252"/>
      <c r="D206" s="252"/>
      <c r="E206" s="253"/>
      <c r="F206" s="252"/>
      <c r="G206" s="253"/>
      <c r="H206" s="253"/>
      <c r="I206" s="253"/>
      <c r="J206" s="252"/>
      <c r="K206" s="253"/>
      <c r="L206" s="252"/>
      <c r="M206" s="253"/>
    </row>
    <row r="207" spans="1:13" x14ac:dyDescent="0.25">
      <c r="A207" s="251"/>
      <c r="B207" s="252"/>
      <c r="C207" s="252"/>
      <c r="D207" s="252"/>
      <c r="E207" s="253"/>
      <c r="F207" s="252"/>
      <c r="G207" s="253"/>
      <c r="H207" s="253"/>
      <c r="I207" s="253"/>
      <c r="J207" s="252"/>
      <c r="K207" s="253"/>
      <c r="L207" s="252"/>
      <c r="M207" s="253"/>
    </row>
    <row r="208" spans="1:13" x14ac:dyDescent="0.25">
      <c r="A208" s="251"/>
      <c r="B208" s="252"/>
      <c r="C208" s="252"/>
      <c r="D208" s="252"/>
      <c r="E208" s="253"/>
      <c r="F208" s="252"/>
      <c r="G208" s="253"/>
      <c r="H208" s="253"/>
      <c r="I208" s="253"/>
      <c r="J208" s="252"/>
      <c r="K208" s="253"/>
      <c r="L208" s="252"/>
      <c r="M208" s="253"/>
    </row>
    <row r="209" spans="1:13" x14ac:dyDescent="0.25">
      <c r="A209" s="251"/>
      <c r="B209" s="252"/>
      <c r="C209" s="252"/>
      <c r="D209" s="252"/>
      <c r="E209" s="253"/>
      <c r="F209" s="252"/>
      <c r="G209" s="253"/>
      <c r="H209" s="253"/>
      <c r="I209" s="253"/>
      <c r="J209" s="252"/>
      <c r="K209" s="253"/>
      <c r="L209" s="252"/>
      <c r="M209" s="253"/>
    </row>
    <row r="210" spans="1:13" x14ac:dyDescent="0.25">
      <c r="A210" s="251"/>
      <c r="B210" s="252"/>
      <c r="C210" s="252"/>
      <c r="D210" s="252"/>
      <c r="E210" s="253"/>
      <c r="F210" s="252"/>
      <c r="G210" s="253"/>
      <c r="H210" s="253"/>
      <c r="I210" s="253"/>
      <c r="J210" s="252"/>
      <c r="K210" s="253"/>
      <c r="L210" s="252"/>
      <c r="M210" s="253"/>
    </row>
    <row r="211" spans="1:13" x14ac:dyDescent="0.25">
      <c r="A211" s="251"/>
      <c r="B211" s="252"/>
      <c r="C211" s="252"/>
      <c r="D211" s="252"/>
      <c r="E211" s="253"/>
      <c r="F211" s="252"/>
      <c r="G211" s="253"/>
      <c r="H211" s="253"/>
      <c r="I211" s="253"/>
      <c r="J211" s="252"/>
      <c r="K211" s="253"/>
      <c r="L211" s="252"/>
      <c r="M211" s="253"/>
    </row>
    <row r="212" spans="1:13" x14ac:dyDescent="0.25">
      <c r="A212" s="251"/>
      <c r="B212" s="252"/>
      <c r="C212" s="252"/>
      <c r="D212" s="252"/>
      <c r="E212" s="253"/>
      <c r="F212" s="252"/>
      <c r="G212" s="253"/>
      <c r="H212" s="253"/>
      <c r="I212" s="253"/>
      <c r="J212" s="252"/>
      <c r="K212" s="253"/>
      <c r="L212" s="252"/>
      <c r="M212" s="253"/>
    </row>
    <row r="213" spans="1:13" x14ac:dyDescent="0.25">
      <c r="A213" s="251"/>
      <c r="B213" s="252"/>
      <c r="C213" s="252"/>
      <c r="D213" s="252"/>
      <c r="E213" s="253"/>
      <c r="F213" s="252"/>
      <c r="G213" s="253"/>
      <c r="H213" s="253"/>
      <c r="I213" s="253"/>
      <c r="J213" s="252"/>
      <c r="K213" s="253"/>
      <c r="L213" s="252"/>
      <c r="M213" s="253"/>
    </row>
    <row r="214" spans="1:13" x14ac:dyDescent="0.25">
      <c r="A214" s="251"/>
      <c r="B214" s="252"/>
      <c r="C214" s="252"/>
      <c r="D214" s="252"/>
      <c r="E214" s="253"/>
      <c r="F214" s="252"/>
      <c r="G214" s="253"/>
      <c r="H214" s="253"/>
      <c r="I214" s="253"/>
      <c r="J214" s="252"/>
      <c r="K214" s="253"/>
      <c r="L214" s="252"/>
      <c r="M214" s="253"/>
    </row>
    <row r="215" spans="1:13" x14ac:dyDescent="0.25">
      <c r="A215" s="251"/>
      <c r="B215" s="252"/>
      <c r="C215" s="252"/>
      <c r="D215" s="252"/>
      <c r="E215" s="253"/>
      <c r="F215" s="252"/>
      <c r="G215" s="253"/>
      <c r="H215" s="253"/>
      <c r="I215" s="253"/>
      <c r="J215" s="252"/>
      <c r="K215" s="253"/>
      <c r="L215" s="252"/>
      <c r="M215" s="253"/>
    </row>
    <row r="216" spans="1:13" x14ac:dyDescent="0.25">
      <c r="A216" s="251"/>
      <c r="B216" s="252"/>
      <c r="C216" s="252"/>
      <c r="D216" s="252"/>
      <c r="E216" s="253"/>
      <c r="F216" s="252"/>
      <c r="G216" s="253"/>
      <c r="H216" s="253"/>
      <c r="I216" s="253"/>
      <c r="J216" s="252"/>
      <c r="K216" s="253"/>
      <c r="L216" s="252"/>
      <c r="M216" s="253"/>
    </row>
    <row r="217" spans="1:13" x14ac:dyDescent="0.25">
      <c r="A217" s="251"/>
      <c r="B217" s="252"/>
      <c r="C217" s="252"/>
      <c r="D217" s="252"/>
      <c r="E217" s="253"/>
      <c r="F217" s="252"/>
      <c r="G217" s="253"/>
      <c r="H217" s="253"/>
      <c r="I217" s="253"/>
      <c r="J217" s="252"/>
      <c r="K217" s="253"/>
      <c r="L217" s="252"/>
      <c r="M217" s="253"/>
    </row>
    <row r="218" spans="1:13" x14ac:dyDescent="0.25">
      <c r="A218" s="251"/>
      <c r="B218" s="252"/>
      <c r="C218" s="252"/>
      <c r="D218" s="252"/>
      <c r="E218" s="253"/>
      <c r="F218" s="252"/>
      <c r="G218" s="253"/>
      <c r="H218" s="253"/>
      <c r="I218" s="253"/>
      <c r="J218" s="252"/>
      <c r="K218" s="253"/>
      <c r="L218" s="252"/>
      <c r="M218" s="253"/>
    </row>
    <row r="219" spans="1:13" x14ac:dyDescent="0.25">
      <c r="A219" s="251"/>
      <c r="B219" s="252"/>
      <c r="C219" s="252"/>
      <c r="D219" s="252"/>
      <c r="E219" s="253"/>
      <c r="F219" s="252"/>
      <c r="G219" s="253"/>
      <c r="H219" s="253"/>
      <c r="I219" s="253"/>
      <c r="J219" s="252"/>
      <c r="K219" s="253"/>
      <c r="L219" s="252"/>
      <c r="M219" s="253"/>
    </row>
    <row r="220" spans="1:13" x14ac:dyDescent="0.25">
      <c r="A220" s="251"/>
      <c r="B220" s="252"/>
      <c r="C220" s="252"/>
      <c r="D220" s="252"/>
      <c r="E220" s="253"/>
      <c r="F220" s="252"/>
      <c r="G220" s="253"/>
      <c r="H220" s="253"/>
      <c r="I220" s="253"/>
      <c r="J220" s="252"/>
      <c r="K220" s="253"/>
      <c r="L220" s="252"/>
      <c r="M220" s="253"/>
    </row>
    <row r="221" spans="1:13" x14ac:dyDescent="0.25">
      <c r="A221" s="251"/>
      <c r="B221" s="252"/>
      <c r="C221" s="252"/>
      <c r="D221" s="252"/>
      <c r="E221" s="253"/>
      <c r="F221" s="252"/>
      <c r="G221" s="253"/>
      <c r="H221" s="253"/>
      <c r="I221" s="253"/>
      <c r="J221" s="252"/>
      <c r="K221" s="253"/>
      <c r="L221" s="252"/>
      <c r="M221" s="253"/>
    </row>
    <row r="222" spans="1:13" x14ac:dyDescent="0.25">
      <c r="A222" s="251"/>
      <c r="B222" s="252"/>
      <c r="C222" s="252"/>
      <c r="D222" s="252"/>
      <c r="E222" s="253"/>
      <c r="F222" s="252"/>
      <c r="G222" s="253"/>
      <c r="H222" s="253"/>
      <c r="I222" s="253"/>
      <c r="J222" s="252"/>
      <c r="K222" s="253"/>
      <c r="L222" s="252"/>
      <c r="M222" s="253"/>
    </row>
    <row r="223" spans="1:13" x14ac:dyDescent="0.25">
      <c r="A223" s="251"/>
      <c r="B223" s="252"/>
      <c r="C223" s="252"/>
      <c r="D223" s="252"/>
      <c r="E223" s="253"/>
      <c r="F223" s="252"/>
      <c r="G223" s="253"/>
      <c r="H223" s="253"/>
      <c r="I223" s="253"/>
      <c r="J223" s="252"/>
      <c r="K223" s="253"/>
      <c r="L223" s="252"/>
      <c r="M223" s="253"/>
    </row>
    <row r="224" spans="1:13" x14ac:dyDescent="0.25">
      <c r="A224" s="251"/>
      <c r="B224" s="252"/>
      <c r="C224" s="252"/>
      <c r="D224" s="252"/>
      <c r="E224" s="253"/>
      <c r="F224" s="252"/>
      <c r="G224" s="253"/>
      <c r="H224" s="253"/>
      <c r="I224" s="253"/>
      <c r="J224" s="252"/>
      <c r="K224" s="253"/>
      <c r="L224" s="252"/>
      <c r="M224" s="253"/>
    </row>
    <row r="225" spans="1:13" x14ac:dyDescent="0.25">
      <c r="A225" s="251"/>
      <c r="B225" s="252"/>
      <c r="C225" s="252"/>
      <c r="D225" s="252"/>
      <c r="E225" s="253"/>
      <c r="F225" s="252"/>
      <c r="G225" s="253"/>
      <c r="H225" s="253"/>
      <c r="I225" s="253"/>
      <c r="J225" s="252"/>
      <c r="K225" s="253"/>
      <c r="L225" s="252"/>
      <c r="M225" s="253"/>
    </row>
    <row r="226" spans="1:13" x14ac:dyDescent="0.25">
      <c r="A226" s="251"/>
      <c r="B226" s="252"/>
      <c r="C226" s="252"/>
      <c r="D226" s="252"/>
      <c r="E226" s="253"/>
      <c r="F226" s="252"/>
      <c r="G226" s="253"/>
      <c r="H226" s="253"/>
      <c r="I226" s="253"/>
      <c r="J226" s="252"/>
      <c r="K226" s="253"/>
      <c r="L226" s="252"/>
      <c r="M226" s="253"/>
    </row>
    <row r="227" spans="1:13" x14ac:dyDescent="0.25">
      <c r="A227" s="251"/>
      <c r="B227" s="252"/>
      <c r="C227" s="252"/>
      <c r="D227" s="252"/>
      <c r="E227" s="253"/>
      <c r="F227" s="252"/>
      <c r="G227" s="253"/>
      <c r="H227" s="253"/>
      <c r="I227" s="253"/>
      <c r="J227" s="252"/>
      <c r="K227" s="253"/>
      <c r="L227" s="252"/>
      <c r="M227" s="253"/>
    </row>
    <row r="228" spans="1:13" x14ac:dyDescent="0.25">
      <c r="A228" s="251"/>
      <c r="B228" s="252"/>
      <c r="C228" s="252"/>
      <c r="D228" s="252"/>
      <c r="E228" s="253"/>
      <c r="F228" s="252"/>
      <c r="G228" s="253"/>
      <c r="H228" s="253"/>
      <c r="I228" s="253"/>
      <c r="J228" s="252"/>
      <c r="K228" s="253"/>
      <c r="L228" s="252"/>
      <c r="M228" s="253"/>
    </row>
    <row r="229" spans="1:13" x14ac:dyDescent="0.25">
      <c r="A229" s="251"/>
      <c r="B229" s="252"/>
      <c r="C229" s="252"/>
      <c r="D229" s="252"/>
      <c r="E229" s="253"/>
      <c r="F229" s="252"/>
      <c r="G229" s="253"/>
      <c r="H229" s="253"/>
      <c r="I229" s="253"/>
      <c r="J229" s="252"/>
      <c r="K229" s="253"/>
      <c r="L229" s="252"/>
      <c r="M229" s="253"/>
    </row>
    <row r="230" spans="1:13" x14ac:dyDescent="0.25">
      <c r="A230" s="251"/>
      <c r="B230" s="252"/>
      <c r="C230" s="252"/>
      <c r="D230" s="252"/>
      <c r="E230" s="253"/>
      <c r="F230" s="252"/>
      <c r="G230" s="253"/>
      <c r="H230" s="253"/>
      <c r="I230" s="253"/>
      <c r="J230" s="252"/>
      <c r="K230" s="253"/>
      <c r="L230" s="252"/>
      <c r="M230" s="253"/>
    </row>
    <row r="231" spans="1:13" x14ac:dyDescent="0.25">
      <c r="A231" s="251"/>
      <c r="B231" s="252"/>
      <c r="C231" s="252"/>
      <c r="D231" s="252"/>
      <c r="E231" s="253"/>
      <c r="F231" s="252"/>
      <c r="G231" s="253"/>
      <c r="H231" s="253"/>
      <c r="I231" s="253"/>
      <c r="J231" s="252"/>
      <c r="K231" s="253"/>
      <c r="L231" s="252"/>
      <c r="M231" s="253"/>
    </row>
    <row r="232" spans="1:13" x14ac:dyDescent="0.25">
      <c r="A232" s="251"/>
      <c r="B232" s="252"/>
      <c r="C232" s="252"/>
      <c r="D232" s="252"/>
      <c r="E232" s="253"/>
      <c r="F232" s="252"/>
      <c r="G232" s="253"/>
      <c r="H232" s="253"/>
      <c r="I232" s="253"/>
      <c r="J232" s="252"/>
      <c r="K232" s="253"/>
      <c r="L232" s="252"/>
      <c r="M232" s="253"/>
    </row>
    <row r="233" spans="1:13" x14ac:dyDescent="0.25">
      <c r="A233" s="251"/>
      <c r="B233" s="252"/>
      <c r="C233" s="252"/>
      <c r="D233" s="252"/>
      <c r="E233" s="253"/>
      <c r="F233" s="252"/>
      <c r="G233" s="253"/>
      <c r="H233" s="253"/>
      <c r="I233" s="253"/>
      <c r="J233" s="252"/>
      <c r="K233" s="253"/>
      <c r="L233" s="252"/>
      <c r="M233" s="253"/>
    </row>
    <row r="234" spans="1:13" x14ac:dyDescent="0.25">
      <c r="A234" s="251"/>
      <c r="B234" s="252"/>
      <c r="C234" s="252"/>
      <c r="D234" s="252"/>
      <c r="E234" s="253"/>
      <c r="F234" s="252"/>
      <c r="G234" s="253"/>
      <c r="H234" s="253"/>
      <c r="I234" s="253"/>
      <c r="J234" s="252"/>
      <c r="K234" s="253"/>
      <c r="L234" s="252"/>
      <c r="M234" s="253"/>
    </row>
    <row r="235" spans="1:13" x14ac:dyDescent="0.25">
      <c r="A235" s="251"/>
      <c r="B235" s="252"/>
      <c r="C235" s="252"/>
      <c r="D235" s="252"/>
      <c r="E235" s="253"/>
      <c r="F235" s="252"/>
      <c r="G235" s="253"/>
      <c r="H235" s="253"/>
      <c r="I235" s="253"/>
      <c r="J235" s="252"/>
      <c r="K235" s="253"/>
      <c r="L235" s="252"/>
      <c r="M235" s="253"/>
    </row>
    <row r="236" spans="1:13" x14ac:dyDescent="0.25">
      <c r="A236" s="251"/>
      <c r="B236" s="252"/>
      <c r="C236" s="252"/>
      <c r="D236" s="252"/>
      <c r="E236" s="253"/>
      <c r="F236" s="252"/>
      <c r="G236" s="253"/>
      <c r="H236" s="253"/>
      <c r="I236" s="253"/>
      <c r="J236" s="252"/>
      <c r="K236" s="253"/>
      <c r="L236" s="252"/>
      <c r="M236" s="253"/>
    </row>
    <row r="237" spans="1:13" x14ac:dyDescent="0.25">
      <c r="A237" s="251"/>
      <c r="B237" s="252"/>
      <c r="C237" s="252"/>
      <c r="D237" s="252"/>
      <c r="E237" s="253"/>
      <c r="F237" s="252"/>
      <c r="G237" s="253"/>
      <c r="H237" s="253"/>
      <c r="I237" s="253"/>
      <c r="J237" s="252"/>
      <c r="K237" s="253"/>
      <c r="L237" s="252"/>
      <c r="M237" s="253"/>
    </row>
    <row r="238" spans="1:13" x14ac:dyDescent="0.25">
      <c r="A238" s="251"/>
      <c r="B238" s="252"/>
      <c r="C238" s="252"/>
      <c r="D238" s="252"/>
      <c r="E238" s="253"/>
      <c r="F238" s="252"/>
      <c r="G238" s="253"/>
      <c r="H238" s="253"/>
      <c r="I238" s="253"/>
      <c r="J238" s="252"/>
      <c r="K238" s="253"/>
      <c r="L238" s="252"/>
      <c r="M238" s="253"/>
    </row>
    <row r="239" spans="1:13" x14ac:dyDescent="0.25">
      <c r="A239" s="251"/>
      <c r="B239" s="252"/>
      <c r="C239" s="252"/>
      <c r="D239" s="252"/>
      <c r="E239" s="253"/>
      <c r="F239" s="252"/>
      <c r="G239" s="253"/>
      <c r="H239" s="253"/>
      <c r="I239" s="253"/>
      <c r="J239" s="252"/>
      <c r="K239" s="253"/>
      <c r="L239" s="252"/>
      <c r="M239" s="253"/>
    </row>
    <row r="240" spans="1:13" x14ac:dyDescent="0.25">
      <c r="A240" s="251"/>
      <c r="B240" s="252"/>
      <c r="C240" s="252"/>
      <c r="D240" s="252"/>
      <c r="E240" s="253"/>
      <c r="F240" s="252"/>
      <c r="G240" s="253"/>
      <c r="H240" s="253"/>
      <c r="I240" s="253"/>
      <c r="J240" s="252"/>
      <c r="K240" s="253"/>
      <c r="L240" s="252"/>
      <c r="M240" s="253"/>
    </row>
    <row r="241" spans="1:13" x14ac:dyDescent="0.25">
      <c r="A241" s="251"/>
      <c r="B241" s="252"/>
      <c r="C241" s="252"/>
      <c r="D241" s="252"/>
      <c r="E241" s="253"/>
      <c r="F241" s="252"/>
      <c r="G241" s="253"/>
      <c r="H241" s="253"/>
      <c r="I241" s="253"/>
      <c r="J241" s="252"/>
      <c r="K241" s="253"/>
      <c r="L241" s="252"/>
      <c r="M241" s="253"/>
    </row>
    <row r="242" spans="1:13" x14ac:dyDescent="0.25">
      <c r="A242" s="251"/>
      <c r="B242" s="252"/>
      <c r="C242" s="252"/>
      <c r="D242" s="252"/>
      <c r="E242" s="253"/>
      <c r="F242" s="252"/>
      <c r="G242" s="253"/>
      <c r="H242" s="253"/>
      <c r="I242" s="253"/>
      <c r="J242" s="252"/>
      <c r="K242" s="253"/>
      <c r="L242" s="252"/>
      <c r="M242" s="253"/>
    </row>
    <row r="243" spans="1:13" x14ac:dyDescent="0.25">
      <c r="A243" s="251"/>
      <c r="B243" s="252"/>
      <c r="C243" s="252"/>
      <c r="D243" s="252"/>
      <c r="E243" s="253"/>
      <c r="F243" s="252"/>
      <c r="G243" s="253"/>
      <c r="H243" s="253"/>
      <c r="I243" s="253"/>
      <c r="J243" s="252"/>
      <c r="K243" s="253"/>
      <c r="L243" s="252"/>
      <c r="M243" s="253"/>
    </row>
    <row r="244" spans="1:13" x14ac:dyDescent="0.25">
      <c r="A244" s="251"/>
      <c r="B244" s="252"/>
      <c r="C244" s="252"/>
      <c r="D244" s="252"/>
      <c r="E244" s="253"/>
      <c r="F244" s="252"/>
      <c r="G244" s="253"/>
      <c r="H244" s="253"/>
      <c r="I244" s="253"/>
      <c r="J244" s="252"/>
      <c r="K244" s="253"/>
      <c r="L244" s="252"/>
      <c r="M244" s="253"/>
    </row>
    <row r="245" spans="1:13" x14ac:dyDescent="0.25">
      <c r="A245" s="251"/>
      <c r="B245" s="252"/>
      <c r="C245" s="252"/>
      <c r="D245" s="252"/>
      <c r="E245" s="253"/>
      <c r="F245" s="252"/>
      <c r="G245" s="253"/>
      <c r="H245" s="253"/>
      <c r="I245" s="253"/>
      <c r="J245" s="252"/>
      <c r="K245" s="253"/>
      <c r="L245" s="252"/>
      <c r="M245" s="253"/>
    </row>
    <row r="246" spans="1:13" x14ac:dyDescent="0.25">
      <c r="A246" s="251"/>
      <c r="B246" s="252"/>
      <c r="C246" s="252"/>
      <c r="D246" s="252"/>
      <c r="E246" s="253"/>
      <c r="F246" s="252"/>
      <c r="G246" s="253"/>
      <c r="H246" s="253"/>
      <c r="I246" s="253"/>
      <c r="J246" s="252"/>
      <c r="K246" s="253"/>
      <c r="L246" s="252"/>
      <c r="M246" s="253"/>
    </row>
    <row r="247" spans="1:13" x14ac:dyDescent="0.25">
      <c r="A247" s="251"/>
      <c r="B247" s="252"/>
      <c r="C247" s="252"/>
      <c r="D247" s="252"/>
      <c r="E247" s="253"/>
      <c r="F247" s="252"/>
      <c r="G247" s="253"/>
      <c r="H247" s="253"/>
      <c r="I247" s="253"/>
      <c r="J247" s="252"/>
      <c r="K247" s="253"/>
      <c r="L247" s="252"/>
      <c r="M247" s="253"/>
    </row>
    <row r="248" spans="1:13" x14ac:dyDescent="0.25">
      <c r="A248" s="251"/>
      <c r="B248" s="252"/>
      <c r="C248" s="252"/>
      <c r="D248" s="252"/>
      <c r="E248" s="253"/>
      <c r="F248" s="252"/>
      <c r="G248" s="253"/>
      <c r="H248" s="253"/>
      <c r="I248" s="253"/>
      <c r="J248" s="252"/>
      <c r="K248" s="253"/>
      <c r="L248" s="252"/>
      <c r="M248" s="253"/>
    </row>
    <row r="249" spans="1:13" x14ac:dyDescent="0.25">
      <c r="A249" s="251"/>
      <c r="B249" s="252"/>
      <c r="C249" s="252"/>
      <c r="D249" s="252"/>
      <c r="E249" s="253"/>
      <c r="F249" s="252"/>
      <c r="G249" s="253"/>
      <c r="H249" s="253"/>
      <c r="I249" s="253"/>
      <c r="J249" s="252"/>
      <c r="K249" s="253"/>
      <c r="L249" s="252"/>
      <c r="M249" s="253"/>
    </row>
    <row r="250" spans="1:13" x14ac:dyDescent="0.25">
      <c r="A250" s="251"/>
      <c r="B250" s="252"/>
      <c r="C250" s="252"/>
      <c r="D250" s="252"/>
      <c r="E250" s="253"/>
      <c r="F250" s="252"/>
      <c r="G250" s="253"/>
      <c r="H250" s="253"/>
      <c r="I250" s="253"/>
      <c r="J250" s="252"/>
      <c r="K250" s="253"/>
      <c r="L250" s="252"/>
      <c r="M250" s="253"/>
    </row>
    <row r="251" spans="1:13" x14ac:dyDescent="0.25">
      <c r="A251" s="251"/>
      <c r="B251" s="252"/>
      <c r="C251" s="252"/>
      <c r="D251" s="252"/>
      <c r="E251" s="253"/>
      <c r="F251" s="252"/>
      <c r="G251" s="253"/>
      <c r="H251" s="253"/>
      <c r="I251" s="253"/>
      <c r="J251" s="252"/>
      <c r="K251" s="253"/>
      <c r="L251" s="252"/>
      <c r="M251" s="253"/>
    </row>
    <row r="252" spans="1:13" x14ac:dyDescent="0.25">
      <c r="A252" s="251"/>
      <c r="B252" s="252"/>
      <c r="C252" s="252"/>
      <c r="D252" s="252"/>
      <c r="E252" s="253"/>
      <c r="F252" s="252"/>
      <c r="G252" s="253"/>
      <c r="H252" s="253"/>
      <c r="I252" s="253"/>
      <c r="J252" s="252"/>
      <c r="K252" s="253"/>
      <c r="L252" s="252"/>
      <c r="M252" s="253"/>
    </row>
    <row r="253" spans="1:13" x14ac:dyDescent="0.25">
      <c r="A253" s="251"/>
      <c r="B253" s="252"/>
      <c r="C253" s="252"/>
      <c r="D253" s="252"/>
      <c r="E253" s="253"/>
      <c r="F253" s="252"/>
      <c r="G253" s="253"/>
      <c r="H253" s="253"/>
      <c r="I253" s="253"/>
      <c r="J253" s="252"/>
      <c r="K253" s="253"/>
      <c r="L253" s="252"/>
      <c r="M253" s="253"/>
    </row>
    <row r="254" spans="1:13" x14ac:dyDescent="0.25">
      <c r="A254" s="251"/>
      <c r="B254" s="252"/>
      <c r="C254" s="252"/>
      <c r="D254" s="252"/>
      <c r="E254" s="253"/>
      <c r="F254" s="252"/>
      <c r="G254" s="253"/>
      <c r="H254" s="253"/>
      <c r="I254" s="253"/>
      <c r="J254" s="252"/>
      <c r="K254" s="253"/>
      <c r="L254" s="252"/>
      <c r="M254" s="253"/>
    </row>
    <row r="255" spans="1:13" x14ac:dyDescent="0.25">
      <c r="A255" s="251"/>
      <c r="B255" s="252"/>
      <c r="C255" s="252"/>
      <c r="D255" s="252"/>
      <c r="E255" s="253"/>
      <c r="F255" s="252"/>
      <c r="G255" s="253"/>
      <c r="H255" s="253"/>
      <c r="I255" s="253"/>
      <c r="J255" s="252"/>
      <c r="K255" s="253"/>
      <c r="L255" s="252"/>
      <c r="M255" s="253"/>
    </row>
    <row r="256" spans="1:13" x14ac:dyDescent="0.25">
      <c r="A256" s="251"/>
      <c r="B256" s="252"/>
      <c r="C256" s="252"/>
      <c r="D256" s="252"/>
      <c r="E256" s="253"/>
      <c r="F256" s="252"/>
      <c r="G256" s="253"/>
      <c r="H256" s="253"/>
      <c r="I256" s="253"/>
      <c r="J256" s="252"/>
      <c r="K256" s="253"/>
      <c r="L256" s="252"/>
      <c r="M256" s="253"/>
    </row>
    <row r="257" spans="1:13" x14ac:dyDescent="0.25">
      <c r="A257" s="251"/>
      <c r="B257" s="252"/>
      <c r="C257" s="252"/>
      <c r="D257" s="252"/>
      <c r="E257" s="253"/>
      <c r="F257" s="252"/>
      <c r="G257" s="253"/>
      <c r="H257" s="253"/>
      <c r="I257" s="253"/>
      <c r="J257" s="252"/>
      <c r="K257" s="253"/>
      <c r="L257" s="252"/>
      <c r="M257" s="253"/>
    </row>
    <row r="258" spans="1:13" x14ac:dyDescent="0.25">
      <c r="A258" s="251"/>
      <c r="B258" s="252"/>
      <c r="C258" s="252"/>
      <c r="D258" s="252"/>
      <c r="E258" s="253"/>
      <c r="F258" s="252"/>
      <c r="G258" s="253"/>
      <c r="H258" s="253"/>
      <c r="I258" s="253"/>
      <c r="J258" s="252"/>
      <c r="K258" s="253"/>
      <c r="L258" s="252"/>
      <c r="M258" s="253"/>
    </row>
    <row r="259" spans="1:13" x14ac:dyDescent="0.25">
      <c r="A259" s="251"/>
      <c r="B259" s="252"/>
      <c r="C259" s="252"/>
      <c r="D259" s="252"/>
      <c r="E259" s="253"/>
      <c r="F259" s="252"/>
      <c r="G259" s="253"/>
      <c r="H259" s="253"/>
      <c r="I259" s="253"/>
      <c r="J259" s="252"/>
      <c r="K259" s="253"/>
      <c r="L259" s="252"/>
      <c r="M259" s="253"/>
    </row>
    <row r="260" spans="1:13" x14ac:dyDescent="0.25">
      <c r="A260" s="251"/>
      <c r="B260" s="252"/>
      <c r="C260" s="252"/>
      <c r="D260" s="252"/>
      <c r="E260" s="253"/>
      <c r="F260" s="252"/>
      <c r="G260" s="253"/>
      <c r="H260" s="253"/>
      <c r="I260" s="253"/>
      <c r="J260" s="252"/>
      <c r="K260" s="253"/>
      <c r="L260" s="252"/>
      <c r="M260" s="253"/>
    </row>
    <row r="261" spans="1:13" x14ac:dyDescent="0.25">
      <c r="A261" s="251"/>
      <c r="B261" s="252"/>
      <c r="C261" s="252"/>
      <c r="D261" s="252"/>
      <c r="E261" s="253"/>
      <c r="F261" s="252"/>
      <c r="G261" s="253"/>
      <c r="H261" s="253"/>
      <c r="I261" s="253"/>
      <c r="J261" s="252"/>
      <c r="K261" s="253"/>
      <c r="L261" s="252"/>
      <c r="M261" s="253"/>
    </row>
    <row r="262" spans="1:13" x14ac:dyDescent="0.25">
      <c r="A262" s="251"/>
      <c r="B262" s="252"/>
      <c r="C262" s="252"/>
      <c r="D262" s="252"/>
      <c r="E262" s="253"/>
      <c r="F262" s="252"/>
      <c r="G262" s="253"/>
      <c r="H262" s="253"/>
      <c r="I262" s="253"/>
      <c r="J262" s="252"/>
      <c r="K262" s="253"/>
      <c r="L262" s="252"/>
      <c r="M262" s="253"/>
    </row>
    <row r="263" spans="1:13" x14ac:dyDescent="0.25">
      <c r="A263" s="251"/>
      <c r="B263" s="252"/>
      <c r="C263" s="252"/>
      <c r="D263" s="252"/>
      <c r="E263" s="253"/>
      <c r="F263" s="252"/>
      <c r="G263" s="253"/>
      <c r="H263" s="253"/>
      <c r="I263" s="253"/>
      <c r="J263" s="252"/>
      <c r="K263" s="253"/>
      <c r="L263" s="252"/>
      <c r="M263" s="253"/>
    </row>
    <row r="264" spans="1:13" x14ac:dyDescent="0.25">
      <c r="A264" s="251"/>
      <c r="B264" s="252"/>
      <c r="C264" s="252"/>
      <c r="D264" s="252"/>
      <c r="E264" s="253"/>
      <c r="F264" s="252"/>
      <c r="G264" s="253"/>
      <c r="H264" s="253"/>
      <c r="I264" s="253"/>
      <c r="J264" s="252"/>
      <c r="K264" s="253"/>
      <c r="L264" s="252"/>
      <c r="M264" s="253"/>
    </row>
    <row r="265" spans="1:13" x14ac:dyDescent="0.25">
      <c r="A265" s="251"/>
      <c r="B265" s="252"/>
      <c r="C265" s="252"/>
      <c r="D265" s="252"/>
      <c r="E265" s="253"/>
      <c r="F265" s="252"/>
      <c r="G265" s="253"/>
      <c r="H265" s="253"/>
      <c r="I265" s="253"/>
      <c r="J265" s="252"/>
      <c r="K265" s="253"/>
      <c r="L265" s="252"/>
      <c r="M265" s="253"/>
    </row>
    <row r="266" spans="1:13" x14ac:dyDescent="0.25">
      <c r="A266" s="251"/>
      <c r="B266" s="252"/>
      <c r="C266" s="252"/>
      <c r="D266" s="252"/>
      <c r="E266" s="253"/>
      <c r="F266" s="252"/>
      <c r="G266" s="253"/>
      <c r="H266" s="253"/>
      <c r="I266" s="253"/>
      <c r="J266" s="252"/>
      <c r="K266" s="253"/>
      <c r="L266" s="252"/>
      <c r="M266" s="253"/>
    </row>
    <row r="267" spans="1:13" x14ac:dyDescent="0.25">
      <c r="A267" s="251"/>
      <c r="B267" s="252"/>
      <c r="C267" s="252"/>
      <c r="D267" s="252"/>
      <c r="E267" s="253"/>
      <c r="F267" s="252"/>
      <c r="G267" s="253"/>
      <c r="H267" s="253"/>
      <c r="I267" s="253"/>
      <c r="J267" s="252"/>
      <c r="K267" s="253"/>
      <c r="L267" s="252"/>
      <c r="M267" s="253"/>
    </row>
    <row r="268" spans="1:13" x14ac:dyDescent="0.25">
      <c r="A268" s="251"/>
      <c r="B268" s="252"/>
      <c r="C268" s="252"/>
      <c r="D268" s="252"/>
      <c r="E268" s="253"/>
      <c r="F268" s="252"/>
      <c r="G268" s="253"/>
      <c r="H268" s="253"/>
      <c r="I268" s="253"/>
      <c r="J268" s="252"/>
      <c r="K268" s="253"/>
      <c r="L268" s="252"/>
      <c r="M268" s="253"/>
    </row>
    <row r="269" spans="1:13" x14ac:dyDescent="0.25">
      <c r="A269" s="251"/>
      <c r="B269" s="252"/>
      <c r="C269" s="252"/>
      <c r="D269" s="252"/>
      <c r="E269" s="253"/>
      <c r="F269" s="252"/>
      <c r="G269" s="253"/>
      <c r="H269" s="253"/>
      <c r="I269" s="253"/>
      <c r="J269" s="252"/>
      <c r="K269" s="253"/>
      <c r="L269" s="252"/>
      <c r="M269" s="253"/>
    </row>
    <row r="270" spans="1:13" x14ac:dyDescent="0.25">
      <c r="A270" s="251"/>
      <c r="B270" s="252"/>
      <c r="C270" s="252"/>
      <c r="D270" s="252"/>
      <c r="E270" s="253"/>
      <c r="F270" s="252"/>
      <c r="G270" s="253"/>
      <c r="H270" s="253"/>
      <c r="I270" s="253"/>
      <c r="J270" s="252"/>
      <c r="K270" s="253"/>
      <c r="L270" s="252"/>
      <c r="M270" s="253"/>
    </row>
    <row r="271" spans="1:13" x14ac:dyDescent="0.25">
      <c r="A271" s="251"/>
      <c r="B271" s="252"/>
      <c r="C271" s="252"/>
      <c r="D271" s="252"/>
      <c r="E271" s="253"/>
      <c r="F271" s="252"/>
      <c r="G271" s="253"/>
      <c r="H271" s="253"/>
      <c r="I271" s="253"/>
      <c r="J271" s="252"/>
      <c r="K271" s="253"/>
      <c r="L271" s="252"/>
      <c r="M271" s="253"/>
    </row>
    <row r="272" spans="1:13" x14ac:dyDescent="0.25">
      <c r="A272" s="251"/>
      <c r="B272" s="252"/>
      <c r="C272" s="252"/>
      <c r="D272" s="252"/>
      <c r="E272" s="253"/>
      <c r="F272" s="252"/>
      <c r="G272" s="253"/>
      <c r="H272" s="253"/>
      <c r="I272" s="253"/>
      <c r="J272" s="252"/>
      <c r="K272" s="253"/>
      <c r="L272" s="252"/>
      <c r="M272" s="253"/>
    </row>
    <row r="273" spans="1:13" x14ac:dyDescent="0.25">
      <c r="A273" s="251"/>
      <c r="B273" s="252"/>
      <c r="C273" s="252"/>
      <c r="D273" s="252"/>
      <c r="E273" s="253"/>
      <c r="F273" s="252"/>
      <c r="G273" s="253"/>
      <c r="H273" s="253"/>
      <c r="I273" s="253"/>
      <c r="J273" s="252"/>
      <c r="K273" s="253"/>
      <c r="L273" s="252"/>
      <c r="M273" s="253"/>
    </row>
    <row r="274" spans="1:13" x14ac:dyDescent="0.25">
      <c r="A274" s="251"/>
      <c r="B274" s="252"/>
      <c r="C274" s="252"/>
      <c r="D274" s="252"/>
      <c r="E274" s="253"/>
      <c r="F274" s="252"/>
      <c r="G274" s="253"/>
      <c r="H274" s="253"/>
      <c r="I274" s="253"/>
      <c r="J274" s="252"/>
      <c r="K274" s="253"/>
      <c r="L274" s="252"/>
      <c r="M274" s="253"/>
    </row>
    <row r="275" spans="1:13" x14ac:dyDescent="0.25">
      <c r="A275" s="251"/>
      <c r="B275" s="252"/>
      <c r="C275" s="252"/>
      <c r="D275" s="252"/>
      <c r="E275" s="253"/>
      <c r="F275" s="252"/>
      <c r="G275" s="253"/>
      <c r="H275" s="253"/>
      <c r="I275" s="253"/>
      <c r="J275" s="252"/>
      <c r="K275" s="253"/>
      <c r="L275" s="252"/>
      <c r="M275" s="253"/>
    </row>
    <row r="276" spans="1:13" x14ac:dyDescent="0.25">
      <c r="A276" s="251"/>
      <c r="B276" s="252"/>
      <c r="C276" s="252"/>
      <c r="D276" s="252"/>
      <c r="E276" s="253"/>
      <c r="F276" s="252"/>
      <c r="G276" s="253"/>
      <c r="H276" s="253"/>
      <c r="I276" s="253"/>
      <c r="J276" s="252"/>
      <c r="K276" s="253"/>
      <c r="L276" s="252"/>
      <c r="M276" s="253"/>
    </row>
    <row r="277" spans="1:13" x14ac:dyDescent="0.25">
      <c r="A277" s="251"/>
      <c r="B277" s="252"/>
      <c r="C277" s="252"/>
      <c r="D277" s="252"/>
      <c r="E277" s="253"/>
      <c r="F277" s="252"/>
      <c r="G277" s="253"/>
      <c r="H277" s="253"/>
      <c r="I277" s="253"/>
      <c r="J277" s="252"/>
      <c r="K277" s="253"/>
      <c r="L277" s="252"/>
      <c r="M277" s="253"/>
    </row>
    <row r="278" spans="1:13" x14ac:dyDescent="0.25">
      <c r="A278" s="251"/>
      <c r="B278" s="252"/>
      <c r="C278" s="252"/>
      <c r="D278" s="252"/>
      <c r="E278" s="253"/>
      <c r="F278" s="252"/>
      <c r="G278" s="253"/>
      <c r="H278" s="253"/>
      <c r="I278" s="253"/>
      <c r="J278" s="252"/>
      <c r="K278" s="253"/>
      <c r="L278" s="252"/>
      <c r="M278" s="253"/>
    </row>
    <row r="279" spans="1:13" x14ac:dyDescent="0.25">
      <c r="A279" s="251"/>
      <c r="B279" s="252"/>
      <c r="C279" s="252"/>
      <c r="D279" s="252"/>
      <c r="E279" s="253"/>
      <c r="F279" s="252"/>
      <c r="G279" s="253"/>
      <c r="H279" s="253"/>
      <c r="I279" s="253"/>
      <c r="J279" s="252"/>
      <c r="K279" s="253"/>
      <c r="L279" s="252"/>
      <c r="M279" s="253"/>
    </row>
    <row r="280" spans="1:13" x14ac:dyDescent="0.25">
      <c r="A280" s="251"/>
      <c r="B280" s="252"/>
      <c r="C280" s="252"/>
      <c r="D280" s="252"/>
      <c r="E280" s="253"/>
      <c r="F280" s="252"/>
      <c r="G280" s="253"/>
      <c r="H280" s="253"/>
      <c r="I280" s="253"/>
      <c r="J280" s="252"/>
      <c r="K280" s="253"/>
      <c r="L280" s="252"/>
      <c r="M280" s="253"/>
    </row>
    <row r="281" spans="1:13" x14ac:dyDescent="0.25">
      <c r="A281" s="251"/>
      <c r="B281" s="252"/>
      <c r="C281" s="252"/>
      <c r="D281" s="252"/>
      <c r="E281" s="253"/>
      <c r="F281" s="252"/>
      <c r="G281" s="253"/>
      <c r="H281" s="253"/>
      <c r="I281" s="253"/>
      <c r="J281" s="252"/>
      <c r="K281" s="253"/>
      <c r="L281" s="252"/>
      <c r="M281" s="253"/>
    </row>
    <row r="282" spans="1:13" x14ac:dyDescent="0.25">
      <c r="A282" s="251"/>
      <c r="B282" s="252"/>
      <c r="C282" s="252"/>
      <c r="D282" s="252"/>
      <c r="E282" s="253"/>
      <c r="F282" s="252"/>
      <c r="G282" s="253"/>
      <c r="H282" s="253"/>
      <c r="I282" s="253"/>
      <c r="J282" s="252"/>
      <c r="K282" s="253"/>
      <c r="L282" s="252"/>
      <c r="M282" s="253"/>
    </row>
    <row r="283" spans="1:13" x14ac:dyDescent="0.25">
      <c r="A283" s="251"/>
      <c r="B283" s="252"/>
      <c r="C283" s="252"/>
      <c r="D283" s="252"/>
      <c r="E283" s="253"/>
      <c r="F283" s="252"/>
      <c r="G283" s="253"/>
      <c r="H283" s="253"/>
      <c r="I283" s="253"/>
      <c r="J283" s="252"/>
      <c r="K283" s="253"/>
      <c r="L283" s="252"/>
      <c r="M283" s="253"/>
    </row>
    <row r="284" spans="1:13" x14ac:dyDescent="0.25">
      <c r="A284" s="251"/>
      <c r="B284" s="252"/>
      <c r="C284" s="252"/>
      <c r="D284" s="252"/>
      <c r="E284" s="253"/>
      <c r="F284" s="252"/>
      <c r="G284" s="253"/>
      <c r="H284" s="253"/>
      <c r="I284" s="253"/>
      <c r="J284" s="252"/>
      <c r="K284" s="253"/>
      <c r="L284" s="252"/>
      <c r="M284" s="253"/>
    </row>
    <row r="285" spans="1:13" x14ac:dyDescent="0.25">
      <c r="A285" s="251"/>
      <c r="B285" s="252"/>
      <c r="C285" s="252"/>
      <c r="D285" s="252"/>
      <c r="E285" s="253"/>
      <c r="F285" s="252"/>
      <c r="G285" s="253"/>
      <c r="H285" s="253"/>
      <c r="I285" s="253"/>
      <c r="J285" s="252"/>
      <c r="K285" s="253"/>
      <c r="L285" s="252"/>
      <c r="M285" s="253"/>
    </row>
    <row r="286" spans="1:13" x14ac:dyDescent="0.25">
      <c r="A286" s="251"/>
      <c r="B286" s="252"/>
      <c r="C286" s="252"/>
      <c r="D286" s="252"/>
      <c r="E286" s="253"/>
      <c r="F286" s="252"/>
      <c r="G286" s="253"/>
      <c r="H286" s="253"/>
      <c r="I286" s="253"/>
      <c r="J286" s="252"/>
      <c r="K286" s="253"/>
      <c r="L286" s="252"/>
      <c r="M286" s="253"/>
    </row>
    <row r="287" spans="1:13" x14ac:dyDescent="0.25">
      <c r="A287" s="251"/>
      <c r="B287" s="252"/>
      <c r="C287" s="252"/>
      <c r="D287" s="252"/>
      <c r="E287" s="253"/>
      <c r="F287" s="252"/>
      <c r="G287" s="253"/>
      <c r="H287" s="253"/>
      <c r="I287" s="253"/>
      <c r="J287" s="252"/>
      <c r="K287" s="253"/>
      <c r="L287" s="252"/>
      <c r="M287" s="253"/>
    </row>
    <row r="288" spans="1:13" x14ac:dyDescent="0.25">
      <c r="A288" s="251"/>
      <c r="B288" s="252"/>
      <c r="C288" s="252"/>
      <c r="D288" s="252"/>
      <c r="E288" s="253"/>
      <c r="F288" s="252"/>
      <c r="G288" s="253"/>
      <c r="H288" s="253"/>
      <c r="I288" s="253"/>
      <c r="J288" s="252"/>
      <c r="K288" s="253"/>
      <c r="L288" s="252"/>
      <c r="M288" s="253"/>
    </row>
    <row r="289" spans="1:13" x14ac:dyDescent="0.25">
      <c r="A289" s="251"/>
      <c r="B289" s="252"/>
      <c r="C289" s="252"/>
      <c r="D289" s="252"/>
      <c r="E289" s="253"/>
      <c r="F289" s="252"/>
      <c r="G289" s="253"/>
      <c r="H289" s="253"/>
      <c r="I289" s="253"/>
      <c r="J289" s="252"/>
      <c r="K289" s="253"/>
      <c r="L289" s="252"/>
      <c r="M289" s="253"/>
    </row>
    <row r="290" spans="1:13" x14ac:dyDescent="0.25">
      <c r="A290" s="251"/>
      <c r="B290" s="252"/>
      <c r="C290" s="252"/>
      <c r="D290" s="252"/>
      <c r="E290" s="253"/>
      <c r="F290" s="252"/>
      <c r="G290" s="253"/>
      <c r="H290" s="253"/>
      <c r="I290" s="253"/>
      <c r="J290" s="252"/>
      <c r="K290" s="253"/>
      <c r="L290" s="252"/>
      <c r="M290" s="253"/>
    </row>
    <row r="291" spans="1:13" x14ac:dyDescent="0.25">
      <c r="A291" s="251"/>
      <c r="B291" s="252"/>
      <c r="C291" s="252"/>
      <c r="D291" s="252"/>
      <c r="E291" s="253"/>
      <c r="F291" s="252"/>
      <c r="G291" s="253"/>
      <c r="H291" s="253"/>
      <c r="I291" s="253"/>
      <c r="J291" s="252"/>
      <c r="K291" s="253"/>
      <c r="L291" s="252"/>
      <c r="M291" s="253"/>
    </row>
    <row r="292" spans="1:13" x14ac:dyDescent="0.25">
      <c r="A292" s="251"/>
      <c r="B292" s="252"/>
      <c r="C292" s="252"/>
      <c r="D292" s="252"/>
      <c r="E292" s="253"/>
      <c r="F292" s="252"/>
      <c r="G292" s="253"/>
      <c r="H292" s="253"/>
      <c r="I292" s="253"/>
      <c r="J292" s="252"/>
      <c r="K292" s="253"/>
      <c r="L292" s="252"/>
      <c r="M292" s="253"/>
    </row>
    <row r="293" spans="1:13" x14ac:dyDescent="0.25">
      <c r="A293" s="251"/>
      <c r="B293" s="252"/>
      <c r="C293" s="252"/>
      <c r="D293" s="252"/>
      <c r="E293" s="253"/>
      <c r="F293" s="252"/>
      <c r="G293" s="253"/>
      <c r="H293" s="253"/>
      <c r="I293" s="253"/>
      <c r="J293" s="252"/>
      <c r="K293" s="253"/>
      <c r="L293" s="252"/>
      <c r="M293" s="253"/>
    </row>
    <row r="294" spans="1:13" x14ac:dyDescent="0.25">
      <c r="A294" s="251"/>
      <c r="B294" s="252"/>
      <c r="C294" s="252"/>
      <c r="D294" s="252"/>
      <c r="E294" s="253"/>
      <c r="F294" s="252"/>
      <c r="G294" s="253"/>
      <c r="H294" s="253"/>
      <c r="I294" s="253"/>
      <c r="J294" s="252"/>
      <c r="K294" s="253"/>
      <c r="L294" s="252"/>
      <c r="M294" s="253"/>
    </row>
    <row r="295" spans="1:13" x14ac:dyDescent="0.25">
      <c r="A295" s="251"/>
      <c r="B295" s="252"/>
      <c r="C295" s="252"/>
      <c r="D295" s="252"/>
      <c r="E295" s="253"/>
      <c r="F295" s="252"/>
      <c r="G295" s="253"/>
      <c r="H295" s="253"/>
      <c r="I295" s="253"/>
      <c r="J295" s="252"/>
      <c r="K295" s="253"/>
      <c r="L295" s="252"/>
      <c r="M295" s="253"/>
    </row>
    <row r="296" spans="1:13" x14ac:dyDescent="0.25">
      <c r="A296" s="251"/>
      <c r="B296" s="252"/>
      <c r="C296" s="252"/>
      <c r="D296" s="252"/>
      <c r="E296" s="253"/>
      <c r="F296" s="252"/>
      <c r="G296" s="253"/>
      <c r="H296" s="253"/>
      <c r="I296" s="253"/>
      <c r="J296" s="252"/>
      <c r="K296" s="253"/>
      <c r="L296" s="252"/>
      <c r="M296" s="253"/>
    </row>
    <row r="297" spans="1:13" x14ac:dyDescent="0.25">
      <c r="A297" s="251"/>
      <c r="B297" s="252"/>
      <c r="C297" s="252"/>
      <c r="D297" s="252"/>
      <c r="E297" s="253"/>
      <c r="F297" s="252"/>
      <c r="G297" s="253"/>
      <c r="H297" s="253"/>
      <c r="I297" s="253"/>
      <c r="J297" s="252"/>
      <c r="K297" s="253"/>
      <c r="L297" s="252"/>
      <c r="M297" s="253"/>
    </row>
    <row r="298" spans="1:13" x14ac:dyDescent="0.25">
      <c r="A298" s="251"/>
      <c r="B298" s="252"/>
      <c r="C298" s="252"/>
      <c r="D298" s="252"/>
      <c r="E298" s="253"/>
      <c r="F298" s="252"/>
      <c r="G298" s="253"/>
      <c r="H298" s="253"/>
      <c r="I298" s="253"/>
      <c r="J298" s="252"/>
      <c r="K298" s="253"/>
      <c r="L298" s="252"/>
      <c r="M298" s="253"/>
    </row>
    <row r="299" spans="1:13" x14ac:dyDescent="0.25">
      <c r="A299" s="251"/>
      <c r="B299" s="252"/>
      <c r="C299" s="252"/>
      <c r="D299" s="252"/>
      <c r="E299" s="253"/>
      <c r="F299" s="252"/>
      <c r="G299" s="253"/>
      <c r="H299" s="253"/>
      <c r="I299" s="253"/>
      <c r="J299" s="252"/>
      <c r="K299" s="253"/>
      <c r="L299" s="252"/>
      <c r="M299" s="253"/>
    </row>
    <row r="300" spans="1:13" x14ac:dyDescent="0.25">
      <c r="A300" s="251"/>
      <c r="B300" s="252"/>
      <c r="C300" s="252"/>
      <c r="D300" s="252"/>
      <c r="E300" s="253"/>
      <c r="F300" s="252"/>
      <c r="G300" s="253"/>
      <c r="H300" s="253"/>
      <c r="I300" s="253"/>
      <c r="J300" s="252"/>
      <c r="K300" s="253"/>
      <c r="L300" s="252"/>
      <c r="M300" s="253"/>
    </row>
    <row r="301" spans="1:13" x14ac:dyDescent="0.25">
      <c r="A301" s="254"/>
      <c r="B301" s="255"/>
      <c r="C301" s="255"/>
      <c r="D301" s="255"/>
      <c r="E301" s="253"/>
      <c r="F301" s="255"/>
      <c r="G301" s="253"/>
      <c r="H301" s="253"/>
      <c r="I301" s="253"/>
      <c r="J301" s="255"/>
      <c r="K301" s="253"/>
      <c r="L301" s="255"/>
      <c r="M301" s="253"/>
    </row>
    <row r="302" spans="1:13" x14ac:dyDescent="0.25">
      <c r="A302" s="251"/>
      <c r="B302" s="252"/>
      <c r="C302" s="252"/>
      <c r="D302" s="252"/>
      <c r="E302" s="253"/>
      <c r="F302" s="252"/>
      <c r="G302" s="253"/>
      <c r="H302" s="253"/>
      <c r="I302" s="253"/>
      <c r="J302" s="252"/>
      <c r="K302" s="253"/>
      <c r="L302" s="252"/>
      <c r="M302" s="253"/>
    </row>
    <row r="303" spans="1:13" x14ac:dyDescent="0.25">
      <c r="A303" s="251"/>
      <c r="B303" s="252"/>
      <c r="C303" s="252"/>
      <c r="D303" s="252"/>
      <c r="E303" s="253"/>
      <c r="F303" s="252"/>
      <c r="G303" s="253"/>
      <c r="H303" s="253"/>
      <c r="I303" s="253"/>
      <c r="J303" s="252"/>
      <c r="K303" s="253"/>
      <c r="L303" s="252"/>
      <c r="M303" s="253"/>
    </row>
    <row r="304" spans="1:13" x14ac:dyDescent="0.25">
      <c r="A304" s="251"/>
      <c r="B304" s="252"/>
      <c r="C304" s="252"/>
      <c r="D304" s="252"/>
      <c r="E304" s="253"/>
      <c r="F304" s="252"/>
      <c r="G304" s="253"/>
      <c r="H304" s="253"/>
      <c r="I304" s="253"/>
      <c r="J304" s="252"/>
      <c r="K304" s="253"/>
      <c r="L304" s="252"/>
      <c r="M304" s="253"/>
    </row>
    <row r="305" spans="1:13" x14ac:dyDescent="0.25">
      <c r="A305" s="251"/>
      <c r="B305" s="252"/>
      <c r="C305" s="252"/>
      <c r="D305" s="252"/>
      <c r="E305" s="253"/>
      <c r="F305" s="252"/>
      <c r="G305" s="253"/>
      <c r="H305" s="253"/>
      <c r="I305" s="253"/>
      <c r="J305" s="252"/>
      <c r="K305" s="253"/>
      <c r="L305" s="252"/>
      <c r="M305" s="253"/>
    </row>
    <row r="306" spans="1:13" x14ac:dyDescent="0.25">
      <c r="A306" s="251"/>
      <c r="B306" s="252"/>
      <c r="C306" s="252"/>
      <c r="D306" s="252"/>
      <c r="E306" s="253"/>
      <c r="F306" s="252"/>
      <c r="G306" s="253"/>
      <c r="H306" s="253"/>
      <c r="I306" s="253"/>
      <c r="J306" s="252"/>
      <c r="K306" s="253"/>
      <c r="L306" s="252"/>
      <c r="M306" s="253"/>
    </row>
    <row r="307" spans="1:13" x14ac:dyDescent="0.25">
      <c r="A307" s="251"/>
      <c r="B307" s="252"/>
      <c r="C307" s="252"/>
      <c r="D307" s="252"/>
      <c r="E307" s="253"/>
      <c r="F307" s="252"/>
      <c r="G307" s="253"/>
      <c r="H307" s="253"/>
      <c r="I307" s="253"/>
      <c r="J307" s="252"/>
      <c r="K307" s="253"/>
      <c r="L307" s="252"/>
      <c r="M307" s="253"/>
    </row>
    <row r="308" spans="1:13" x14ac:dyDescent="0.25">
      <c r="A308" s="251"/>
      <c r="B308" s="252"/>
      <c r="C308" s="252"/>
      <c r="D308" s="252"/>
      <c r="E308" s="253"/>
      <c r="F308" s="252"/>
      <c r="G308" s="253"/>
      <c r="H308" s="253"/>
      <c r="I308" s="253"/>
      <c r="J308" s="252"/>
      <c r="K308" s="253"/>
      <c r="L308" s="252"/>
      <c r="M308" s="253"/>
    </row>
    <row r="309" spans="1:13" x14ac:dyDescent="0.25">
      <c r="A309" s="251"/>
      <c r="B309" s="252"/>
      <c r="C309" s="252"/>
      <c r="D309" s="252"/>
      <c r="E309" s="253"/>
      <c r="F309" s="252"/>
      <c r="G309" s="253"/>
      <c r="H309" s="253"/>
      <c r="I309" s="253"/>
      <c r="J309" s="252"/>
      <c r="K309" s="253"/>
      <c r="L309" s="252"/>
      <c r="M309" s="253"/>
    </row>
    <row r="310" spans="1:13" x14ac:dyDescent="0.25">
      <c r="A310" s="251"/>
      <c r="B310" s="252"/>
      <c r="C310" s="252"/>
      <c r="D310" s="252"/>
      <c r="E310" s="253"/>
      <c r="F310" s="252"/>
      <c r="G310" s="253"/>
      <c r="H310" s="253"/>
      <c r="I310" s="253"/>
      <c r="J310" s="252"/>
      <c r="K310" s="253"/>
      <c r="L310" s="252"/>
      <c r="M310" s="253"/>
    </row>
    <row r="311" spans="1:13" x14ac:dyDescent="0.25">
      <c r="A311" s="251"/>
      <c r="B311" s="252"/>
      <c r="C311" s="252"/>
      <c r="D311" s="252"/>
      <c r="E311" s="253"/>
      <c r="F311" s="252"/>
      <c r="G311" s="253"/>
      <c r="H311" s="253"/>
      <c r="I311" s="253"/>
      <c r="J311" s="252"/>
      <c r="K311" s="253"/>
      <c r="L311" s="252"/>
      <c r="M311" s="253"/>
    </row>
    <row r="312" spans="1:13" x14ac:dyDescent="0.25">
      <c r="A312" s="251"/>
      <c r="B312" s="252"/>
      <c r="C312" s="252"/>
      <c r="D312" s="252"/>
      <c r="E312" s="253"/>
      <c r="F312" s="252"/>
      <c r="G312" s="253"/>
      <c r="H312" s="253"/>
      <c r="I312" s="253"/>
      <c r="J312" s="252"/>
      <c r="K312" s="253"/>
      <c r="L312" s="252"/>
      <c r="M312" s="253"/>
    </row>
    <row r="313" spans="1:13" x14ac:dyDescent="0.25">
      <c r="A313" s="251"/>
      <c r="B313" s="252"/>
      <c r="C313" s="252"/>
      <c r="D313" s="252"/>
      <c r="E313" s="253"/>
      <c r="F313" s="252"/>
      <c r="G313" s="253"/>
      <c r="H313" s="253"/>
      <c r="I313" s="253"/>
      <c r="J313" s="252"/>
      <c r="K313" s="253"/>
      <c r="L313" s="252"/>
      <c r="M313" s="253"/>
    </row>
    <row r="314" spans="1:13" x14ac:dyDescent="0.25">
      <c r="A314" s="251"/>
      <c r="B314" s="252"/>
      <c r="C314" s="252"/>
      <c r="D314" s="252"/>
      <c r="E314" s="253"/>
      <c r="F314" s="252"/>
      <c r="G314" s="253"/>
      <c r="H314" s="253"/>
      <c r="I314" s="253"/>
      <c r="J314" s="252"/>
      <c r="K314" s="253"/>
      <c r="L314" s="252"/>
      <c r="M314" s="253"/>
    </row>
    <row r="315" spans="1:13" x14ac:dyDescent="0.25">
      <c r="A315" s="251"/>
      <c r="B315" s="252"/>
      <c r="C315" s="252"/>
      <c r="D315" s="252"/>
      <c r="E315" s="253"/>
      <c r="F315" s="252"/>
      <c r="G315" s="253"/>
      <c r="H315" s="253"/>
      <c r="I315" s="253"/>
      <c r="J315" s="252"/>
      <c r="K315" s="253"/>
      <c r="L315" s="252"/>
      <c r="M315" s="253"/>
    </row>
    <row r="316" spans="1:13" x14ac:dyDescent="0.25">
      <c r="A316" s="251"/>
      <c r="B316" s="252"/>
      <c r="C316" s="252"/>
      <c r="D316" s="252"/>
      <c r="E316" s="253"/>
      <c r="F316" s="252"/>
      <c r="G316" s="253"/>
      <c r="H316" s="253"/>
      <c r="I316" s="253"/>
      <c r="J316" s="252"/>
      <c r="K316" s="253"/>
      <c r="L316" s="252"/>
      <c r="M316" s="253"/>
    </row>
    <row r="317" spans="1:13" x14ac:dyDescent="0.25">
      <c r="A317" s="251"/>
      <c r="B317" s="252"/>
      <c r="C317" s="252"/>
      <c r="D317" s="252"/>
      <c r="E317" s="253"/>
      <c r="F317" s="252"/>
      <c r="G317" s="253"/>
      <c r="H317" s="253"/>
      <c r="I317" s="253"/>
      <c r="J317" s="252"/>
      <c r="K317" s="253"/>
      <c r="L317" s="252"/>
      <c r="M317" s="253"/>
    </row>
    <row r="318" spans="1:13" x14ac:dyDescent="0.25">
      <c r="A318" s="251"/>
      <c r="B318" s="252"/>
      <c r="C318" s="252"/>
      <c r="D318" s="252"/>
      <c r="E318" s="253"/>
      <c r="F318" s="252"/>
      <c r="G318" s="253"/>
      <c r="H318" s="253"/>
      <c r="I318" s="253"/>
      <c r="J318" s="252"/>
      <c r="K318" s="253"/>
      <c r="L318" s="252"/>
      <c r="M318" s="253"/>
    </row>
    <row r="319" spans="1:13" x14ac:dyDescent="0.25">
      <c r="A319" s="251"/>
      <c r="B319" s="252"/>
      <c r="C319" s="252"/>
      <c r="D319" s="252"/>
      <c r="E319" s="253"/>
      <c r="F319" s="252"/>
      <c r="G319" s="253"/>
      <c r="H319" s="253"/>
      <c r="I319" s="253"/>
      <c r="J319" s="252"/>
      <c r="K319" s="253"/>
      <c r="L319" s="252"/>
      <c r="M319" s="253"/>
    </row>
    <row r="320" spans="1:13" x14ac:dyDescent="0.25">
      <c r="A320" s="251"/>
      <c r="B320" s="252"/>
      <c r="C320" s="252"/>
      <c r="D320" s="252"/>
      <c r="E320" s="253"/>
      <c r="F320" s="252"/>
      <c r="G320" s="253"/>
      <c r="H320" s="253"/>
      <c r="I320" s="253"/>
      <c r="J320" s="252"/>
      <c r="K320" s="253"/>
      <c r="L320" s="252"/>
      <c r="M320" s="253"/>
    </row>
    <row r="321" spans="1:13" x14ac:dyDescent="0.25">
      <c r="A321" s="251"/>
      <c r="B321" s="252"/>
      <c r="C321" s="252"/>
      <c r="D321" s="252"/>
      <c r="E321" s="253"/>
      <c r="F321" s="252"/>
      <c r="G321" s="253"/>
      <c r="H321" s="253"/>
      <c r="I321" s="253"/>
      <c r="J321" s="252"/>
      <c r="K321" s="253"/>
      <c r="L321" s="252"/>
      <c r="M321" s="253"/>
    </row>
    <row r="322" spans="1:13" x14ac:dyDescent="0.25">
      <c r="A322" s="251"/>
      <c r="B322" s="252"/>
      <c r="C322" s="252"/>
      <c r="D322" s="252"/>
      <c r="E322" s="253"/>
      <c r="F322" s="252"/>
      <c r="G322" s="253"/>
      <c r="H322" s="253"/>
      <c r="I322" s="253"/>
      <c r="J322" s="252"/>
      <c r="K322" s="253"/>
      <c r="L322" s="252"/>
      <c r="M322" s="253"/>
    </row>
    <row r="323" spans="1:13" x14ac:dyDescent="0.25">
      <c r="A323" s="251"/>
      <c r="B323" s="252"/>
      <c r="C323" s="252"/>
      <c r="D323" s="252"/>
      <c r="E323" s="253"/>
      <c r="F323" s="252"/>
      <c r="G323" s="253"/>
      <c r="H323" s="253"/>
      <c r="I323" s="253"/>
      <c r="J323" s="252"/>
      <c r="K323" s="253"/>
      <c r="L323" s="252"/>
      <c r="M323" s="253"/>
    </row>
    <row r="324" spans="1:13" x14ac:dyDescent="0.25">
      <c r="A324" s="251"/>
      <c r="B324" s="252"/>
      <c r="C324" s="252"/>
      <c r="D324" s="252"/>
      <c r="E324" s="253"/>
      <c r="F324" s="252"/>
      <c r="G324" s="253"/>
      <c r="H324" s="253"/>
      <c r="I324" s="253"/>
      <c r="J324" s="252"/>
      <c r="K324" s="253"/>
      <c r="L324" s="252"/>
      <c r="M324" s="253"/>
    </row>
    <row r="325" spans="1:13" x14ac:dyDescent="0.25">
      <c r="A325" s="251"/>
      <c r="B325" s="252"/>
      <c r="C325" s="252"/>
      <c r="D325" s="252"/>
      <c r="E325" s="253"/>
      <c r="F325" s="252"/>
      <c r="G325" s="253"/>
      <c r="H325" s="253"/>
      <c r="I325" s="253"/>
      <c r="J325" s="252"/>
      <c r="K325" s="253"/>
      <c r="L325" s="252"/>
      <c r="M325" s="253"/>
    </row>
    <row r="326" spans="1:13" x14ac:dyDescent="0.25">
      <c r="A326" s="251"/>
      <c r="B326" s="252"/>
      <c r="C326" s="252"/>
      <c r="D326" s="252"/>
      <c r="E326" s="253"/>
      <c r="F326" s="252"/>
      <c r="G326" s="253"/>
      <c r="H326" s="253"/>
      <c r="I326" s="253"/>
      <c r="J326" s="252"/>
      <c r="K326" s="253"/>
      <c r="L326" s="252"/>
      <c r="M326" s="253"/>
    </row>
    <row r="327" spans="1:13" x14ac:dyDescent="0.25">
      <c r="A327" s="251"/>
      <c r="B327" s="252"/>
      <c r="C327" s="252"/>
      <c r="D327" s="252"/>
      <c r="E327" s="253"/>
      <c r="F327" s="252"/>
      <c r="G327" s="253"/>
      <c r="H327" s="253"/>
      <c r="I327" s="253"/>
      <c r="J327" s="252"/>
      <c r="K327" s="253"/>
      <c r="L327" s="252"/>
      <c r="M327" s="253"/>
    </row>
    <row r="328" spans="1:13" x14ac:dyDescent="0.25">
      <c r="A328" s="251"/>
      <c r="B328" s="252"/>
      <c r="C328" s="252"/>
      <c r="D328" s="252"/>
      <c r="E328" s="253"/>
      <c r="F328" s="252"/>
      <c r="G328" s="253"/>
      <c r="H328" s="253"/>
      <c r="I328" s="253"/>
      <c r="J328" s="252"/>
      <c r="K328" s="253"/>
      <c r="L328" s="252"/>
      <c r="M328" s="253"/>
    </row>
    <row r="329" spans="1:13" x14ac:dyDescent="0.25">
      <c r="A329" s="251"/>
      <c r="B329" s="252"/>
      <c r="C329" s="252"/>
      <c r="D329" s="252"/>
      <c r="E329" s="253"/>
      <c r="F329" s="252"/>
      <c r="G329" s="253"/>
      <c r="H329" s="253"/>
      <c r="I329" s="253"/>
      <c r="J329" s="252"/>
      <c r="K329" s="253"/>
      <c r="L329" s="252"/>
      <c r="M329" s="253"/>
    </row>
    <row r="330" spans="1:13" x14ac:dyDescent="0.25">
      <c r="A330" s="251"/>
      <c r="B330" s="252"/>
      <c r="C330" s="252"/>
      <c r="D330" s="252"/>
      <c r="E330" s="253"/>
      <c r="F330" s="252"/>
      <c r="G330" s="253"/>
      <c r="H330" s="253"/>
      <c r="I330" s="253"/>
      <c r="J330" s="252"/>
      <c r="K330" s="253"/>
      <c r="L330" s="252"/>
      <c r="M330" s="253"/>
    </row>
    <row r="331" spans="1:13" x14ac:dyDescent="0.25">
      <c r="A331" s="251"/>
      <c r="B331" s="252"/>
      <c r="C331" s="252"/>
      <c r="D331" s="252"/>
      <c r="E331" s="253"/>
      <c r="F331" s="252"/>
      <c r="G331" s="253"/>
      <c r="H331" s="253"/>
      <c r="I331" s="253"/>
      <c r="J331" s="252"/>
      <c r="K331" s="253"/>
      <c r="L331" s="252"/>
      <c r="M331" s="253"/>
    </row>
    <row r="332" spans="1:13" x14ac:dyDescent="0.25">
      <c r="A332" s="251"/>
      <c r="B332" s="252"/>
      <c r="C332" s="252"/>
      <c r="D332" s="252"/>
      <c r="E332" s="253"/>
      <c r="F332" s="252"/>
      <c r="G332" s="253"/>
      <c r="H332" s="253"/>
      <c r="I332" s="253"/>
      <c r="J332" s="252"/>
      <c r="K332" s="253"/>
      <c r="L332" s="252"/>
      <c r="M332" s="253"/>
    </row>
    <row r="333" spans="1:13" x14ac:dyDescent="0.25">
      <c r="A333" s="251"/>
      <c r="B333" s="252"/>
      <c r="C333" s="252"/>
      <c r="D333" s="252"/>
      <c r="E333" s="253"/>
      <c r="F333" s="252"/>
      <c r="G333" s="253"/>
      <c r="H333" s="253"/>
      <c r="I333" s="253"/>
      <c r="J333" s="252"/>
      <c r="K333" s="253"/>
      <c r="L333" s="252"/>
      <c r="M333" s="253"/>
    </row>
    <row r="334" spans="1:13" x14ac:dyDescent="0.25">
      <c r="A334" s="251"/>
      <c r="B334" s="252"/>
      <c r="C334" s="252"/>
      <c r="D334" s="252"/>
      <c r="E334" s="253"/>
      <c r="F334" s="252"/>
      <c r="G334" s="253"/>
      <c r="H334" s="253"/>
      <c r="I334" s="253"/>
      <c r="J334" s="252"/>
      <c r="K334" s="253"/>
      <c r="L334" s="252"/>
      <c r="M334" s="253"/>
    </row>
    <row r="335" spans="1:13" x14ac:dyDescent="0.25">
      <c r="A335" s="251"/>
      <c r="B335" s="252"/>
      <c r="C335" s="252"/>
      <c r="D335" s="252"/>
      <c r="E335" s="253"/>
      <c r="F335" s="252"/>
      <c r="G335" s="253"/>
      <c r="H335" s="253"/>
      <c r="I335" s="253"/>
      <c r="J335" s="252"/>
      <c r="K335" s="253"/>
      <c r="L335" s="252"/>
      <c r="M335" s="253"/>
    </row>
    <row r="336" spans="1:13" x14ac:dyDescent="0.25">
      <c r="A336" s="251"/>
      <c r="B336" s="252"/>
      <c r="C336" s="252"/>
      <c r="D336" s="252"/>
      <c r="E336" s="253"/>
      <c r="F336" s="252"/>
      <c r="G336" s="253"/>
      <c r="H336" s="253"/>
      <c r="I336" s="253"/>
      <c r="J336" s="252"/>
      <c r="K336" s="253"/>
      <c r="L336" s="252"/>
      <c r="M336" s="253"/>
    </row>
    <row r="337" spans="1:13" x14ac:dyDescent="0.25">
      <c r="A337" s="251"/>
      <c r="B337" s="252"/>
      <c r="C337" s="252"/>
      <c r="D337" s="252"/>
      <c r="E337" s="253"/>
      <c r="F337" s="252"/>
      <c r="G337" s="253"/>
      <c r="H337" s="253"/>
      <c r="I337" s="253"/>
      <c r="J337" s="252"/>
      <c r="K337" s="253"/>
      <c r="L337" s="252"/>
      <c r="M337" s="253"/>
    </row>
    <row r="338" spans="1:13" x14ac:dyDescent="0.25">
      <c r="A338" s="251"/>
      <c r="B338" s="252"/>
      <c r="C338" s="252"/>
      <c r="D338" s="252"/>
      <c r="E338" s="253"/>
      <c r="F338" s="252"/>
      <c r="G338" s="253"/>
      <c r="H338" s="253"/>
      <c r="I338" s="253"/>
      <c r="J338" s="252"/>
      <c r="K338" s="253"/>
      <c r="L338" s="252"/>
      <c r="M338" s="253"/>
    </row>
    <row r="339" spans="1:13" x14ac:dyDescent="0.25">
      <c r="A339" s="251"/>
      <c r="B339" s="252"/>
      <c r="C339" s="252"/>
      <c r="D339" s="252"/>
      <c r="E339" s="253"/>
      <c r="F339" s="252"/>
      <c r="G339" s="253"/>
      <c r="H339" s="253"/>
      <c r="I339" s="253"/>
      <c r="J339" s="252"/>
      <c r="K339" s="253"/>
      <c r="L339" s="252"/>
      <c r="M339" s="253"/>
    </row>
    <row r="340" spans="1:13" x14ac:dyDescent="0.25">
      <c r="A340" s="251"/>
      <c r="B340" s="252"/>
      <c r="C340" s="252"/>
      <c r="D340" s="252"/>
      <c r="E340" s="253"/>
      <c r="F340" s="252"/>
      <c r="G340" s="253"/>
      <c r="H340" s="253"/>
      <c r="I340" s="253"/>
      <c r="J340" s="252"/>
      <c r="K340" s="253"/>
      <c r="L340" s="252"/>
      <c r="M340" s="253"/>
    </row>
    <row r="341" spans="1:13" x14ac:dyDescent="0.25">
      <c r="A341" s="251"/>
      <c r="B341" s="252"/>
      <c r="C341" s="252"/>
      <c r="D341" s="252"/>
      <c r="E341" s="253"/>
      <c r="F341" s="252"/>
      <c r="G341" s="253"/>
      <c r="H341" s="253"/>
      <c r="I341" s="253"/>
      <c r="J341" s="252"/>
      <c r="K341" s="253"/>
      <c r="L341" s="252"/>
      <c r="M341" s="253"/>
    </row>
    <row r="342" spans="1:13" x14ac:dyDescent="0.25">
      <c r="A342" s="251"/>
      <c r="B342" s="252"/>
      <c r="C342" s="252"/>
      <c r="D342" s="252"/>
      <c r="E342" s="253"/>
      <c r="F342" s="252"/>
      <c r="G342" s="253"/>
      <c r="H342" s="253"/>
      <c r="I342" s="253"/>
      <c r="J342" s="252"/>
      <c r="K342" s="253"/>
      <c r="L342" s="252"/>
      <c r="M342" s="253"/>
    </row>
    <row r="343" spans="1:13" x14ac:dyDescent="0.25">
      <c r="A343" s="251"/>
      <c r="B343" s="252"/>
      <c r="C343" s="252"/>
      <c r="D343" s="252"/>
      <c r="E343" s="253"/>
      <c r="F343" s="252"/>
      <c r="G343" s="253"/>
      <c r="H343" s="253"/>
      <c r="I343" s="253"/>
      <c r="J343" s="252"/>
      <c r="K343" s="253"/>
      <c r="L343" s="252"/>
      <c r="M343" s="253"/>
    </row>
    <row r="344" spans="1:13" x14ac:dyDescent="0.25">
      <c r="A344" s="251"/>
      <c r="B344" s="252"/>
      <c r="C344" s="252"/>
      <c r="D344" s="252"/>
      <c r="E344" s="253"/>
      <c r="F344" s="252"/>
      <c r="G344" s="253"/>
      <c r="H344" s="253"/>
      <c r="I344" s="253"/>
      <c r="J344" s="252"/>
      <c r="K344" s="253"/>
      <c r="L344" s="252"/>
      <c r="M344" s="253"/>
    </row>
    <row r="345" spans="1:13" x14ac:dyDescent="0.25">
      <c r="A345" s="251"/>
      <c r="B345" s="252"/>
      <c r="C345" s="252"/>
      <c r="D345" s="252"/>
      <c r="E345" s="253"/>
      <c r="F345" s="252"/>
      <c r="G345" s="253"/>
      <c r="H345" s="253"/>
      <c r="I345" s="253"/>
      <c r="J345" s="252"/>
      <c r="K345" s="253"/>
      <c r="L345" s="252"/>
      <c r="M345" s="253"/>
    </row>
    <row r="346" spans="1:13" x14ac:dyDescent="0.25">
      <c r="A346" s="251"/>
      <c r="B346" s="252"/>
      <c r="C346" s="252"/>
      <c r="D346" s="252"/>
      <c r="E346" s="253"/>
      <c r="F346" s="252"/>
      <c r="G346" s="253"/>
      <c r="H346" s="253"/>
      <c r="I346" s="253"/>
      <c r="J346" s="252"/>
      <c r="K346" s="253"/>
      <c r="L346" s="252"/>
      <c r="M346" s="253"/>
    </row>
    <row r="347" spans="1:13" x14ac:dyDescent="0.25">
      <c r="A347" s="251"/>
      <c r="B347" s="252"/>
      <c r="C347" s="252"/>
      <c r="D347" s="252"/>
      <c r="E347" s="253"/>
      <c r="F347" s="252"/>
      <c r="G347" s="253"/>
      <c r="H347" s="253"/>
      <c r="I347" s="253"/>
      <c r="J347" s="252"/>
      <c r="K347" s="253"/>
      <c r="L347" s="252"/>
      <c r="M347" s="253"/>
    </row>
    <row r="348" spans="1:13" x14ac:dyDescent="0.25">
      <c r="A348" s="251"/>
      <c r="B348" s="252"/>
      <c r="C348" s="252"/>
      <c r="D348" s="252"/>
      <c r="E348" s="253"/>
      <c r="F348" s="252"/>
      <c r="G348" s="253"/>
      <c r="H348" s="253"/>
      <c r="I348" s="253"/>
      <c r="J348" s="252"/>
      <c r="K348" s="253"/>
      <c r="L348" s="252"/>
      <c r="M348" s="253"/>
    </row>
    <row r="349" spans="1:13" x14ac:dyDescent="0.25">
      <c r="A349" s="251"/>
      <c r="B349" s="252"/>
      <c r="C349" s="252"/>
      <c r="D349" s="252"/>
      <c r="E349" s="253"/>
      <c r="F349" s="252"/>
      <c r="G349" s="253"/>
      <c r="H349" s="253"/>
      <c r="I349" s="253"/>
      <c r="J349" s="252"/>
      <c r="K349" s="253"/>
      <c r="L349" s="252"/>
      <c r="M349" s="253"/>
    </row>
    <row r="350" spans="1:13" x14ac:dyDescent="0.25">
      <c r="A350" s="251"/>
      <c r="B350" s="252"/>
      <c r="C350" s="252"/>
      <c r="D350" s="252"/>
      <c r="E350" s="253"/>
      <c r="F350" s="252"/>
      <c r="G350" s="253"/>
      <c r="H350" s="253"/>
      <c r="I350" s="253"/>
      <c r="J350" s="252"/>
      <c r="K350" s="253"/>
      <c r="L350" s="252"/>
      <c r="M350" s="253"/>
    </row>
    <row r="351" spans="1:13" x14ac:dyDescent="0.25">
      <c r="A351" s="251"/>
      <c r="B351" s="252"/>
      <c r="C351" s="252"/>
      <c r="D351" s="252"/>
      <c r="E351" s="253"/>
      <c r="F351" s="252"/>
      <c r="G351" s="253"/>
      <c r="H351" s="253"/>
      <c r="I351" s="253"/>
      <c r="J351" s="252"/>
      <c r="K351" s="253"/>
      <c r="L351" s="252"/>
      <c r="M351" s="253"/>
    </row>
    <row r="352" spans="1:13" x14ac:dyDescent="0.25">
      <c r="A352" s="251"/>
      <c r="B352" s="252"/>
      <c r="C352" s="252"/>
      <c r="D352" s="252"/>
      <c r="E352" s="253"/>
      <c r="F352" s="252"/>
      <c r="G352" s="253"/>
      <c r="H352" s="253"/>
      <c r="I352" s="253"/>
      <c r="J352" s="252"/>
      <c r="K352" s="253"/>
      <c r="L352" s="252"/>
      <c r="M352" s="253"/>
    </row>
    <row r="353" spans="1:13" x14ac:dyDescent="0.25">
      <c r="A353" s="251"/>
      <c r="B353" s="252"/>
      <c r="C353" s="252"/>
      <c r="D353" s="252"/>
      <c r="E353" s="253"/>
      <c r="F353" s="252"/>
      <c r="G353" s="253"/>
      <c r="H353" s="253"/>
      <c r="I353" s="253"/>
      <c r="J353" s="252"/>
      <c r="K353" s="253"/>
      <c r="L353" s="252"/>
      <c r="M353" s="253"/>
    </row>
    <row r="354" spans="1:13" x14ac:dyDescent="0.25">
      <c r="A354" s="251"/>
      <c r="B354" s="252"/>
      <c r="C354" s="252"/>
      <c r="D354" s="252"/>
      <c r="E354" s="253"/>
      <c r="F354" s="252"/>
      <c r="G354" s="253"/>
      <c r="H354" s="253"/>
      <c r="I354" s="253"/>
      <c r="J354" s="252"/>
      <c r="K354" s="253"/>
      <c r="L354" s="252"/>
      <c r="M354" s="253"/>
    </row>
    <row r="355" spans="1:13" x14ac:dyDescent="0.25">
      <c r="A355" s="251"/>
      <c r="B355" s="252"/>
      <c r="C355" s="252"/>
      <c r="D355" s="252"/>
      <c r="E355" s="253"/>
      <c r="F355" s="252"/>
      <c r="G355" s="253"/>
      <c r="H355" s="253"/>
      <c r="I355" s="253"/>
      <c r="J355" s="252"/>
      <c r="K355" s="253"/>
      <c r="L355" s="252"/>
      <c r="M355" s="253"/>
    </row>
    <row r="356" spans="1:13" x14ac:dyDescent="0.25">
      <c r="A356" s="251"/>
      <c r="B356" s="252"/>
      <c r="C356" s="252"/>
      <c r="D356" s="252"/>
      <c r="E356" s="253"/>
      <c r="F356" s="252"/>
      <c r="G356" s="253"/>
      <c r="H356" s="253"/>
      <c r="I356" s="253"/>
      <c r="J356" s="252"/>
      <c r="K356" s="253"/>
      <c r="L356" s="252"/>
      <c r="M356" s="253"/>
    </row>
    <row r="357" spans="1:13" x14ac:dyDescent="0.25">
      <c r="A357" s="251"/>
      <c r="B357" s="252"/>
      <c r="C357" s="252"/>
      <c r="D357" s="252"/>
      <c r="E357" s="253"/>
      <c r="F357" s="252"/>
      <c r="G357" s="253"/>
      <c r="H357" s="253"/>
      <c r="I357" s="253"/>
      <c r="J357" s="252"/>
      <c r="K357" s="253"/>
      <c r="L357" s="252"/>
      <c r="M357" s="253"/>
    </row>
    <row r="358" spans="1:13" x14ac:dyDescent="0.25">
      <c r="A358" s="251"/>
      <c r="B358" s="252"/>
      <c r="C358" s="252"/>
      <c r="D358" s="252"/>
      <c r="E358" s="253"/>
      <c r="F358" s="252"/>
      <c r="G358" s="253"/>
      <c r="H358" s="253"/>
      <c r="I358" s="253"/>
      <c r="J358" s="252"/>
      <c r="K358" s="253"/>
      <c r="L358" s="252"/>
      <c r="M358" s="253"/>
    </row>
    <row r="359" spans="1:13" x14ac:dyDescent="0.25">
      <c r="A359" s="251"/>
      <c r="B359" s="252"/>
      <c r="C359" s="252"/>
      <c r="D359" s="252"/>
      <c r="E359" s="253"/>
      <c r="F359" s="252"/>
      <c r="G359" s="253"/>
      <c r="H359" s="253"/>
      <c r="I359" s="253"/>
      <c r="J359" s="252"/>
      <c r="K359" s="253"/>
      <c r="L359" s="252"/>
      <c r="M359" s="253"/>
    </row>
    <row r="360" spans="1:13" x14ac:dyDescent="0.25">
      <c r="A360" s="251"/>
      <c r="B360" s="252"/>
      <c r="C360" s="252"/>
      <c r="D360" s="252"/>
      <c r="E360" s="253"/>
      <c r="F360" s="252"/>
      <c r="G360" s="253"/>
      <c r="H360" s="253"/>
      <c r="I360" s="253"/>
      <c r="J360" s="252"/>
      <c r="K360" s="253"/>
      <c r="L360" s="252"/>
      <c r="M360" s="253"/>
    </row>
    <row r="361" spans="1:13" x14ac:dyDescent="0.25">
      <c r="A361" s="251"/>
      <c r="B361" s="252"/>
      <c r="C361" s="252"/>
      <c r="D361" s="252"/>
      <c r="E361" s="253"/>
      <c r="F361" s="252"/>
      <c r="G361" s="253"/>
      <c r="H361" s="253"/>
      <c r="I361" s="253"/>
      <c r="J361" s="252"/>
      <c r="K361" s="253"/>
      <c r="L361" s="252"/>
      <c r="M361" s="253"/>
    </row>
    <row r="362" spans="1:13" x14ac:dyDescent="0.25">
      <c r="A362" s="251"/>
      <c r="B362" s="252"/>
      <c r="C362" s="252"/>
      <c r="D362" s="252"/>
      <c r="E362" s="253"/>
      <c r="F362" s="252"/>
      <c r="G362" s="253"/>
      <c r="H362" s="253"/>
      <c r="I362" s="253"/>
      <c r="J362" s="252"/>
      <c r="K362" s="253"/>
      <c r="L362" s="252"/>
      <c r="M362" s="253"/>
    </row>
    <row r="363" spans="1:13" x14ac:dyDescent="0.25">
      <c r="A363" s="251"/>
      <c r="B363" s="252"/>
      <c r="C363" s="252"/>
      <c r="D363" s="252"/>
      <c r="E363" s="253"/>
      <c r="F363" s="252"/>
      <c r="G363" s="253"/>
      <c r="H363" s="253"/>
      <c r="I363" s="253"/>
      <c r="J363" s="252"/>
      <c r="K363" s="253"/>
      <c r="L363" s="252"/>
      <c r="M363" s="253"/>
    </row>
    <row r="364" spans="1:13" x14ac:dyDescent="0.25">
      <c r="A364" s="251"/>
      <c r="B364" s="252"/>
      <c r="C364" s="252"/>
      <c r="D364" s="252"/>
      <c r="E364" s="253"/>
      <c r="F364" s="252"/>
      <c r="G364" s="253"/>
      <c r="H364" s="253"/>
      <c r="I364" s="253"/>
      <c r="J364" s="252"/>
      <c r="K364" s="253"/>
      <c r="L364" s="252"/>
      <c r="M364" s="253"/>
    </row>
    <row r="365" spans="1:13" x14ac:dyDescent="0.25">
      <c r="A365" s="251"/>
      <c r="B365" s="252"/>
      <c r="C365" s="252"/>
      <c r="D365" s="252"/>
      <c r="E365" s="253"/>
      <c r="F365" s="252"/>
      <c r="G365" s="253"/>
      <c r="H365" s="253"/>
      <c r="I365" s="253"/>
      <c r="J365" s="252"/>
      <c r="K365" s="253"/>
      <c r="L365" s="252"/>
      <c r="M365" s="253"/>
    </row>
    <row r="366" spans="1:13" x14ac:dyDescent="0.25">
      <c r="A366" s="251"/>
      <c r="B366" s="252"/>
      <c r="C366" s="252"/>
      <c r="D366" s="252"/>
      <c r="E366" s="253"/>
      <c r="F366" s="252"/>
      <c r="G366" s="253"/>
      <c r="H366" s="253"/>
      <c r="I366" s="253"/>
      <c r="J366" s="252"/>
      <c r="K366" s="253"/>
      <c r="L366" s="252"/>
      <c r="M366" s="253"/>
    </row>
    <row r="367" spans="1:13" x14ac:dyDescent="0.25">
      <c r="A367" s="251"/>
      <c r="B367" s="252"/>
      <c r="C367" s="252"/>
      <c r="D367" s="252"/>
      <c r="E367" s="253"/>
      <c r="F367" s="252"/>
      <c r="G367" s="253"/>
      <c r="H367" s="253"/>
      <c r="I367" s="253"/>
      <c r="J367" s="252"/>
      <c r="K367" s="253"/>
      <c r="L367" s="252"/>
      <c r="M367" s="253"/>
    </row>
    <row r="368" spans="1:13" x14ac:dyDescent="0.25">
      <c r="A368" s="251"/>
      <c r="B368" s="252"/>
      <c r="C368" s="252"/>
      <c r="D368" s="252"/>
      <c r="E368" s="253"/>
      <c r="F368" s="252"/>
      <c r="G368" s="253"/>
      <c r="H368" s="253"/>
      <c r="I368" s="253"/>
      <c r="J368" s="252"/>
      <c r="K368" s="253"/>
      <c r="L368" s="252"/>
      <c r="M368" s="253"/>
    </row>
    <row r="369" spans="1:13" x14ac:dyDescent="0.25">
      <c r="A369" s="251"/>
      <c r="B369" s="252"/>
      <c r="C369" s="252"/>
      <c r="D369" s="252"/>
      <c r="E369" s="253"/>
      <c r="F369" s="252"/>
      <c r="G369" s="253"/>
      <c r="H369" s="253"/>
      <c r="I369" s="253"/>
      <c r="J369" s="252"/>
      <c r="K369" s="253"/>
      <c r="L369" s="252"/>
      <c r="M369" s="253"/>
    </row>
    <row r="370" spans="1:13" x14ac:dyDescent="0.25">
      <c r="A370" s="251"/>
      <c r="B370" s="252"/>
      <c r="C370" s="252"/>
      <c r="D370" s="252"/>
      <c r="E370" s="253"/>
      <c r="F370" s="252"/>
      <c r="G370" s="253"/>
      <c r="H370" s="253"/>
      <c r="I370" s="253"/>
      <c r="J370" s="252"/>
      <c r="K370" s="253"/>
      <c r="L370" s="252"/>
      <c r="M370" s="253"/>
    </row>
    <row r="371" spans="1:13" x14ac:dyDescent="0.25">
      <c r="A371" s="251"/>
      <c r="B371" s="252"/>
      <c r="C371" s="252"/>
      <c r="D371" s="252"/>
      <c r="E371" s="253"/>
      <c r="F371" s="252"/>
      <c r="G371" s="253"/>
      <c r="H371" s="253"/>
      <c r="I371" s="253"/>
      <c r="J371" s="252"/>
      <c r="K371" s="253"/>
      <c r="L371" s="252"/>
      <c r="M371" s="253"/>
    </row>
    <row r="372" spans="1:13" x14ac:dyDescent="0.25">
      <c r="A372" s="251"/>
      <c r="B372" s="252"/>
      <c r="C372" s="252"/>
      <c r="D372" s="252"/>
      <c r="E372" s="253"/>
      <c r="F372" s="252"/>
      <c r="G372" s="253"/>
      <c r="H372" s="253"/>
      <c r="I372" s="253"/>
      <c r="J372" s="252"/>
      <c r="K372" s="253"/>
      <c r="L372" s="252"/>
      <c r="M372" s="253"/>
    </row>
    <row r="373" spans="1:13" x14ac:dyDescent="0.25">
      <c r="A373" s="251"/>
      <c r="B373" s="252"/>
      <c r="C373" s="252"/>
      <c r="D373" s="252"/>
      <c r="E373" s="253"/>
      <c r="F373" s="252"/>
      <c r="G373" s="253"/>
      <c r="H373" s="253"/>
      <c r="I373" s="253"/>
      <c r="J373" s="252"/>
      <c r="K373" s="253"/>
      <c r="L373" s="252"/>
      <c r="M373" s="253"/>
    </row>
    <row r="374" spans="1:13" x14ac:dyDescent="0.25">
      <c r="A374" s="251"/>
      <c r="B374" s="252"/>
      <c r="C374" s="252"/>
      <c r="D374" s="252"/>
      <c r="E374" s="253"/>
      <c r="F374" s="252"/>
      <c r="G374" s="253"/>
      <c r="H374" s="253"/>
      <c r="I374" s="253"/>
      <c r="J374" s="252"/>
      <c r="K374" s="253"/>
      <c r="L374" s="252"/>
      <c r="M374" s="253"/>
    </row>
    <row r="375" spans="1:13" x14ac:dyDescent="0.25">
      <c r="A375" s="251"/>
      <c r="B375" s="252"/>
      <c r="C375" s="252"/>
      <c r="D375" s="252"/>
      <c r="E375" s="253"/>
      <c r="F375" s="252"/>
      <c r="G375" s="253"/>
      <c r="H375" s="253"/>
      <c r="I375" s="253"/>
      <c r="J375" s="252"/>
      <c r="K375" s="253"/>
      <c r="L375" s="252"/>
      <c r="M375" s="253"/>
    </row>
    <row r="376" spans="1:13" x14ac:dyDescent="0.25">
      <c r="A376" s="251"/>
      <c r="B376" s="252"/>
      <c r="C376" s="252"/>
      <c r="D376" s="252"/>
      <c r="E376" s="253"/>
      <c r="F376" s="252"/>
      <c r="G376" s="253"/>
      <c r="H376" s="253"/>
      <c r="I376" s="253"/>
      <c r="J376" s="252"/>
      <c r="K376" s="253"/>
      <c r="L376" s="252"/>
      <c r="M376" s="253"/>
    </row>
    <row r="377" spans="1:13" x14ac:dyDescent="0.25">
      <c r="A377" s="251"/>
      <c r="B377" s="252"/>
      <c r="C377" s="252"/>
      <c r="D377" s="252"/>
      <c r="E377" s="253"/>
      <c r="F377" s="252"/>
      <c r="G377" s="253"/>
      <c r="H377" s="253"/>
      <c r="I377" s="253"/>
      <c r="J377" s="252"/>
      <c r="K377" s="253"/>
      <c r="L377" s="252"/>
      <c r="M377" s="253"/>
    </row>
    <row r="378" spans="1:13" x14ac:dyDescent="0.25">
      <c r="A378" s="251"/>
      <c r="B378" s="252"/>
      <c r="C378" s="252"/>
      <c r="D378" s="252"/>
      <c r="E378" s="253"/>
      <c r="F378" s="252"/>
      <c r="G378" s="253"/>
      <c r="H378" s="253"/>
      <c r="I378" s="253"/>
      <c r="J378" s="252"/>
      <c r="K378" s="253"/>
      <c r="L378" s="252"/>
      <c r="M378" s="253"/>
    </row>
    <row r="379" spans="1:13" x14ac:dyDescent="0.25">
      <c r="A379" s="251"/>
      <c r="B379" s="252"/>
      <c r="C379" s="252"/>
      <c r="D379" s="252"/>
      <c r="E379" s="253"/>
      <c r="F379" s="252"/>
      <c r="G379" s="253"/>
      <c r="H379" s="253"/>
      <c r="I379" s="253"/>
      <c r="J379" s="252"/>
      <c r="K379" s="253"/>
      <c r="L379" s="252"/>
      <c r="M379" s="253"/>
    </row>
    <row r="380" spans="1:13" x14ac:dyDescent="0.25">
      <c r="A380" s="251"/>
      <c r="B380" s="252"/>
      <c r="C380" s="252"/>
      <c r="D380" s="252"/>
      <c r="E380" s="253"/>
      <c r="F380" s="252"/>
      <c r="G380" s="253"/>
      <c r="H380" s="253"/>
      <c r="I380" s="253"/>
      <c r="J380" s="252"/>
      <c r="K380" s="253"/>
      <c r="L380" s="252"/>
      <c r="M380" s="253"/>
    </row>
    <row r="381" spans="1:13" x14ac:dyDescent="0.25">
      <c r="A381" s="251"/>
      <c r="B381" s="252"/>
      <c r="C381" s="252"/>
      <c r="D381" s="252"/>
      <c r="E381" s="253"/>
      <c r="F381" s="252"/>
      <c r="G381" s="253"/>
      <c r="H381" s="253"/>
      <c r="I381" s="253"/>
      <c r="J381" s="252"/>
      <c r="K381" s="253"/>
      <c r="L381" s="252"/>
      <c r="M381" s="253"/>
    </row>
    <row r="382" spans="1:13" x14ac:dyDescent="0.25">
      <c r="A382" s="251"/>
      <c r="B382" s="252"/>
      <c r="C382" s="252"/>
      <c r="D382" s="252"/>
      <c r="E382" s="253"/>
      <c r="F382" s="252"/>
      <c r="G382" s="253"/>
      <c r="H382" s="253"/>
      <c r="I382" s="253"/>
      <c r="J382" s="252"/>
      <c r="K382" s="253"/>
      <c r="L382" s="252"/>
      <c r="M382" s="253"/>
    </row>
    <row r="383" spans="1:13" x14ac:dyDescent="0.25">
      <c r="A383" s="251"/>
      <c r="B383" s="252"/>
      <c r="C383" s="252"/>
      <c r="D383" s="252"/>
      <c r="E383" s="253"/>
      <c r="F383" s="252"/>
      <c r="G383" s="253"/>
      <c r="H383" s="253"/>
      <c r="I383" s="253"/>
      <c r="J383" s="252"/>
      <c r="K383" s="253"/>
      <c r="L383" s="252"/>
      <c r="M383" s="253"/>
    </row>
    <row r="384" spans="1:13" x14ac:dyDescent="0.25">
      <c r="A384" s="251"/>
      <c r="B384" s="252"/>
      <c r="C384" s="252"/>
      <c r="D384" s="252"/>
      <c r="E384" s="253"/>
      <c r="F384" s="252"/>
      <c r="G384" s="253"/>
      <c r="H384" s="253"/>
      <c r="I384" s="253"/>
      <c r="J384" s="252"/>
      <c r="K384" s="253"/>
      <c r="L384" s="252"/>
      <c r="M384" s="253"/>
    </row>
    <row r="385" spans="1:13" x14ac:dyDescent="0.25">
      <c r="A385" s="251"/>
      <c r="B385" s="252"/>
      <c r="C385" s="252"/>
      <c r="D385" s="252"/>
      <c r="E385" s="253"/>
      <c r="F385" s="252"/>
      <c r="G385" s="253"/>
      <c r="H385" s="253"/>
      <c r="I385" s="253"/>
      <c r="J385" s="252"/>
      <c r="K385" s="253"/>
      <c r="L385" s="252"/>
      <c r="M385" s="253"/>
    </row>
    <row r="386" spans="1:13" x14ac:dyDescent="0.25">
      <c r="A386" s="251"/>
      <c r="B386" s="252"/>
      <c r="C386" s="252"/>
      <c r="D386" s="252"/>
      <c r="E386" s="253"/>
      <c r="F386" s="252"/>
      <c r="G386" s="253"/>
      <c r="H386" s="253"/>
      <c r="I386" s="253"/>
      <c r="J386" s="252"/>
      <c r="K386" s="253"/>
      <c r="L386" s="252"/>
      <c r="M386" s="253"/>
    </row>
    <row r="387" spans="1:13" x14ac:dyDescent="0.25">
      <c r="A387" s="251"/>
      <c r="B387" s="252"/>
      <c r="C387" s="252"/>
      <c r="D387" s="252"/>
      <c r="E387" s="253"/>
      <c r="F387" s="252"/>
      <c r="G387" s="253"/>
      <c r="H387" s="253"/>
      <c r="I387" s="253"/>
      <c r="J387" s="252"/>
      <c r="K387" s="253"/>
      <c r="L387" s="252"/>
      <c r="M387" s="253"/>
    </row>
    <row r="388" spans="1:13" x14ac:dyDescent="0.25">
      <c r="A388" s="251"/>
      <c r="B388" s="252"/>
      <c r="C388" s="252"/>
      <c r="D388" s="252"/>
      <c r="E388" s="253"/>
      <c r="F388" s="252"/>
      <c r="G388" s="253"/>
      <c r="H388" s="253"/>
      <c r="I388" s="253"/>
      <c r="J388" s="252"/>
      <c r="K388" s="253"/>
      <c r="L388" s="252"/>
      <c r="M388" s="253"/>
    </row>
    <row r="389" spans="1:13" x14ac:dyDescent="0.25">
      <c r="A389" s="251"/>
      <c r="B389" s="252"/>
      <c r="C389" s="252"/>
      <c r="D389" s="252"/>
      <c r="E389" s="253"/>
      <c r="F389" s="252"/>
      <c r="G389" s="253"/>
      <c r="H389" s="253"/>
      <c r="I389" s="253"/>
      <c r="J389" s="252"/>
      <c r="K389" s="253"/>
      <c r="L389" s="252"/>
      <c r="M389" s="253"/>
    </row>
    <row r="390" spans="1:13" x14ac:dyDescent="0.25">
      <c r="A390" s="251"/>
      <c r="B390" s="252"/>
      <c r="C390" s="252"/>
      <c r="D390" s="252"/>
      <c r="E390" s="253"/>
      <c r="F390" s="252"/>
      <c r="G390" s="253"/>
      <c r="H390" s="253"/>
      <c r="I390" s="253"/>
      <c r="J390" s="252"/>
      <c r="K390" s="253"/>
      <c r="L390" s="252"/>
      <c r="M390" s="253"/>
    </row>
    <row r="391" spans="1:13" x14ac:dyDescent="0.25">
      <c r="A391" s="251"/>
      <c r="B391" s="252"/>
      <c r="C391" s="252"/>
      <c r="D391" s="252"/>
      <c r="E391" s="253"/>
      <c r="F391" s="252"/>
      <c r="G391" s="253"/>
      <c r="H391" s="253"/>
      <c r="I391" s="253"/>
      <c r="J391" s="252"/>
      <c r="K391" s="253"/>
      <c r="L391" s="252"/>
      <c r="M391" s="253"/>
    </row>
    <row r="392" spans="1:13" x14ac:dyDescent="0.25">
      <c r="A392" s="251"/>
      <c r="B392" s="252"/>
      <c r="C392" s="252"/>
      <c r="D392" s="252"/>
      <c r="E392" s="253"/>
      <c r="F392" s="252"/>
      <c r="G392" s="253"/>
      <c r="H392" s="253"/>
      <c r="I392" s="253"/>
      <c r="J392" s="252"/>
      <c r="K392" s="253"/>
      <c r="L392" s="252"/>
      <c r="M392" s="253"/>
    </row>
    <row r="393" spans="1:13" x14ac:dyDescent="0.25">
      <c r="A393" s="251"/>
      <c r="B393" s="252"/>
      <c r="C393" s="252"/>
      <c r="D393" s="252"/>
      <c r="E393" s="253"/>
      <c r="F393" s="252"/>
      <c r="G393" s="253"/>
      <c r="H393" s="253"/>
      <c r="I393" s="253"/>
      <c r="J393" s="252"/>
      <c r="K393" s="253"/>
      <c r="L393" s="252"/>
      <c r="M393" s="253"/>
    </row>
    <row r="394" spans="1:13" x14ac:dyDescent="0.25">
      <c r="A394" s="251"/>
      <c r="B394" s="252"/>
      <c r="C394" s="252"/>
      <c r="D394" s="252"/>
      <c r="E394" s="253"/>
      <c r="F394" s="252"/>
      <c r="G394" s="253"/>
      <c r="H394" s="253"/>
      <c r="I394" s="253"/>
      <c r="J394" s="252"/>
      <c r="K394" s="253"/>
      <c r="L394" s="252"/>
      <c r="M394" s="253"/>
    </row>
    <row r="395" spans="1:13" x14ac:dyDescent="0.25">
      <c r="A395" s="251"/>
      <c r="B395" s="252"/>
      <c r="C395" s="252"/>
      <c r="D395" s="252"/>
      <c r="E395" s="253"/>
      <c r="F395" s="252"/>
      <c r="G395" s="253"/>
      <c r="H395" s="253"/>
      <c r="I395" s="253"/>
      <c r="J395" s="252"/>
      <c r="K395" s="253"/>
      <c r="L395" s="252"/>
      <c r="M395" s="253"/>
    </row>
    <row r="396" spans="1:13" x14ac:dyDescent="0.25">
      <c r="A396" s="251"/>
      <c r="B396" s="252"/>
      <c r="C396" s="252"/>
      <c r="D396" s="252"/>
      <c r="E396" s="253"/>
      <c r="F396" s="252"/>
      <c r="G396" s="253"/>
      <c r="H396" s="253"/>
      <c r="I396" s="253"/>
      <c r="J396" s="252"/>
      <c r="K396" s="253"/>
      <c r="L396" s="252"/>
      <c r="M396" s="253"/>
    </row>
    <row r="397" spans="1:13" x14ac:dyDescent="0.25">
      <c r="A397" s="251"/>
      <c r="B397" s="252"/>
      <c r="C397" s="252"/>
      <c r="D397" s="252"/>
      <c r="E397" s="253"/>
      <c r="F397" s="252"/>
      <c r="G397" s="253"/>
      <c r="H397" s="253"/>
      <c r="I397" s="253"/>
      <c r="J397" s="252"/>
      <c r="K397" s="253"/>
      <c r="L397" s="252"/>
      <c r="M397" s="253"/>
    </row>
    <row r="398" spans="1:13" x14ac:dyDescent="0.25">
      <c r="A398" s="251"/>
      <c r="B398" s="252"/>
      <c r="C398" s="252"/>
      <c r="D398" s="252"/>
      <c r="E398" s="253"/>
      <c r="F398" s="252"/>
      <c r="G398" s="253"/>
      <c r="H398" s="253"/>
      <c r="I398" s="253"/>
      <c r="J398" s="252"/>
      <c r="K398" s="253"/>
      <c r="L398" s="252"/>
      <c r="M398" s="253"/>
    </row>
    <row r="399" spans="1:13" x14ac:dyDescent="0.25">
      <c r="A399" s="251"/>
      <c r="B399" s="252"/>
      <c r="C399" s="252"/>
      <c r="D399" s="252"/>
      <c r="E399" s="253"/>
      <c r="F399" s="252"/>
      <c r="G399" s="253"/>
      <c r="H399" s="253"/>
      <c r="I399" s="253"/>
      <c r="J399" s="252"/>
      <c r="K399" s="253"/>
      <c r="L399" s="252"/>
      <c r="M399" s="253"/>
    </row>
    <row r="400" spans="1:13" x14ac:dyDescent="0.25">
      <c r="A400" s="251"/>
      <c r="B400" s="252"/>
      <c r="C400" s="252"/>
      <c r="D400" s="252"/>
      <c r="E400" s="253"/>
      <c r="F400" s="252"/>
      <c r="G400" s="253"/>
      <c r="H400" s="253"/>
      <c r="I400" s="253"/>
      <c r="J400" s="252"/>
      <c r="K400" s="253"/>
      <c r="L400" s="252"/>
      <c r="M400" s="253"/>
    </row>
    <row r="401" spans="1:13" x14ac:dyDescent="0.25">
      <c r="A401" s="251"/>
      <c r="B401" s="252"/>
      <c r="C401" s="252"/>
      <c r="D401" s="252"/>
      <c r="E401" s="253"/>
      <c r="F401" s="252"/>
      <c r="G401" s="253"/>
      <c r="H401" s="253"/>
      <c r="I401" s="253"/>
      <c r="J401" s="252"/>
      <c r="K401" s="253"/>
      <c r="L401" s="252"/>
      <c r="M401" s="253"/>
    </row>
    <row r="402" spans="1:13" x14ac:dyDescent="0.25">
      <c r="A402" s="251"/>
      <c r="B402" s="252"/>
      <c r="C402" s="252"/>
      <c r="D402" s="252"/>
      <c r="E402" s="253"/>
      <c r="F402" s="252"/>
      <c r="G402" s="253"/>
      <c r="H402" s="253"/>
      <c r="I402" s="253"/>
      <c r="J402" s="252"/>
      <c r="K402" s="253"/>
      <c r="L402" s="252"/>
      <c r="M402" s="253"/>
    </row>
    <row r="403" spans="1:13" x14ac:dyDescent="0.25">
      <c r="A403" s="251"/>
      <c r="B403" s="252"/>
      <c r="C403" s="252"/>
      <c r="D403" s="252"/>
      <c r="E403" s="253"/>
      <c r="F403" s="252"/>
      <c r="G403" s="253"/>
      <c r="H403" s="253"/>
      <c r="I403" s="253"/>
      <c r="J403" s="252"/>
      <c r="K403" s="253"/>
      <c r="L403" s="252"/>
      <c r="M403" s="253"/>
    </row>
    <row r="404" spans="1:13" x14ac:dyDescent="0.25">
      <c r="A404" s="251"/>
      <c r="B404" s="252"/>
      <c r="C404" s="252"/>
      <c r="D404" s="252"/>
      <c r="E404" s="253"/>
      <c r="F404" s="252"/>
      <c r="G404" s="253"/>
      <c r="H404" s="253"/>
      <c r="I404" s="253"/>
      <c r="J404" s="252"/>
      <c r="K404" s="253"/>
      <c r="L404" s="252"/>
      <c r="M404" s="253"/>
    </row>
    <row r="405" spans="1:13" x14ac:dyDescent="0.25">
      <c r="A405" s="251"/>
      <c r="B405" s="252"/>
      <c r="C405" s="252"/>
      <c r="D405" s="252"/>
      <c r="E405" s="253"/>
      <c r="F405" s="252"/>
      <c r="G405" s="253"/>
      <c r="H405" s="253"/>
      <c r="I405" s="253"/>
      <c r="J405" s="252"/>
      <c r="K405" s="253"/>
      <c r="L405" s="252"/>
      <c r="M405" s="253"/>
    </row>
    <row r="406" spans="1:13" x14ac:dyDescent="0.25">
      <c r="A406" s="251"/>
      <c r="B406" s="252"/>
      <c r="C406" s="252"/>
      <c r="D406" s="252"/>
      <c r="E406" s="253"/>
      <c r="F406" s="252"/>
      <c r="G406" s="253"/>
      <c r="H406" s="253"/>
      <c r="I406" s="253"/>
      <c r="J406" s="252"/>
      <c r="K406" s="253"/>
      <c r="L406" s="252"/>
      <c r="M406" s="253"/>
    </row>
    <row r="407" spans="1:13" x14ac:dyDescent="0.25">
      <c r="A407" s="251"/>
      <c r="B407" s="252"/>
      <c r="C407" s="252"/>
      <c r="D407" s="252"/>
      <c r="E407" s="253"/>
      <c r="F407" s="252"/>
      <c r="G407" s="253"/>
      <c r="H407" s="253"/>
      <c r="I407" s="253"/>
      <c r="J407" s="252"/>
      <c r="K407" s="253"/>
      <c r="L407" s="252"/>
      <c r="M407" s="253"/>
    </row>
    <row r="408" spans="1:13" x14ac:dyDescent="0.25">
      <c r="A408" s="251"/>
      <c r="B408" s="252"/>
      <c r="C408" s="252"/>
      <c r="D408" s="252"/>
      <c r="E408" s="253"/>
      <c r="F408" s="252"/>
      <c r="G408" s="253"/>
      <c r="H408" s="253"/>
      <c r="I408" s="253"/>
      <c r="J408" s="252"/>
      <c r="K408" s="253"/>
      <c r="L408" s="252"/>
      <c r="M408" s="253"/>
    </row>
    <row r="409" spans="1:13" x14ac:dyDescent="0.25">
      <c r="A409" s="251"/>
      <c r="B409" s="252"/>
      <c r="C409" s="252"/>
      <c r="D409" s="252"/>
      <c r="E409" s="253"/>
      <c r="F409" s="252"/>
      <c r="G409" s="253"/>
      <c r="H409" s="253"/>
      <c r="I409" s="253"/>
      <c r="J409" s="252"/>
      <c r="K409" s="253"/>
      <c r="L409" s="252"/>
      <c r="M409" s="253"/>
    </row>
    <row r="410" spans="1:13" x14ac:dyDescent="0.25">
      <c r="A410" s="251"/>
      <c r="B410" s="252"/>
      <c r="C410" s="252"/>
      <c r="D410" s="252"/>
      <c r="E410" s="253"/>
      <c r="F410" s="252"/>
      <c r="G410" s="253"/>
      <c r="H410" s="253"/>
      <c r="I410" s="253"/>
      <c r="J410" s="252"/>
      <c r="K410" s="253"/>
      <c r="L410" s="252"/>
      <c r="M410" s="253"/>
    </row>
    <row r="411" spans="1:13" x14ac:dyDescent="0.25">
      <c r="A411" s="251"/>
      <c r="B411" s="252"/>
      <c r="C411" s="252"/>
      <c r="D411" s="252"/>
      <c r="E411" s="253"/>
      <c r="F411" s="252"/>
      <c r="G411" s="253"/>
      <c r="H411" s="253"/>
      <c r="I411" s="253"/>
      <c r="J411" s="252"/>
      <c r="K411" s="253"/>
      <c r="L411" s="252"/>
      <c r="M411" s="253"/>
    </row>
    <row r="412" spans="1:13" x14ac:dyDescent="0.25">
      <c r="A412" s="251"/>
      <c r="B412" s="252"/>
      <c r="C412" s="252"/>
      <c r="D412" s="252"/>
      <c r="E412" s="253"/>
      <c r="F412" s="252"/>
      <c r="G412" s="253"/>
      <c r="H412" s="253"/>
      <c r="I412" s="253"/>
      <c r="J412" s="252"/>
      <c r="K412" s="253"/>
      <c r="L412" s="252"/>
      <c r="M412" s="253"/>
    </row>
    <row r="413" spans="1:13" x14ac:dyDescent="0.25">
      <c r="A413" s="251"/>
      <c r="B413" s="252"/>
      <c r="C413" s="252"/>
      <c r="D413" s="252"/>
      <c r="E413" s="253"/>
      <c r="F413" s="252"/>
      <c r="G413" s="253"/>
      <c r="H413" s="253"/>
      <c r="I413" s="253"/>
      <c r="J413" s="252"/>
      <c r="K413" s="253"/>
      <c r="L413" s="252"/>
      <c r="M413" s="253"/>
    </row>
    <row r="414" spans="1:13" x14ac:dyDescent="0.25">
      <c r="A414" s="251"/>
      <c r="B414" s="252"/>
      <c r="C414" s="252"/>
      <c r="D414" s="252"/>
      <c r="E414" s="253"/>
      <c r="F414" s="252"/>
      <c r="G414" s="253"/>
      <c r="H414" s="253"/>
      <c r="I414" s="253"/>
      <c r="J414" s="252"/>
      <c r="K414" s="253"/>
      <c r="L414" s="252"/>
      <c r="M414" s="253"/>
    </row>
    <row r="415" spans="1:13" x14ac:dyDescent="0.25">
      <c r="A415" s="251"/>
      <c r="B415" s="252"/>
      <c r="C415" s="252"/>
      <c r="D415" s="252"/>
      <c r="E415" s="253"/>
      <c r="F415" s="252"/>
      <c r="G415" s="253"/>
      <c r="H415" s="253"/>
      <c r="I415" s="253"/>
      <c r="J415" s="252"/>
      <c r="K415" s="253"/>
      <c r="L415" s="252"/>
      <c r="M415" s="253"/>
    </row>
    <row r="416" spans="1:13" x14ac:dyDescent="0.25">
      <c r="A416" s="251"/>
      <c r="B416" s="252"/>
      <c r="C416" s="252"/>
      <c r="D416" s="252"/>
      <c r="E416" s="253"/>
      <c r="F416" s="252"/>
      <c r="G416" s="253"/>
      <c r="H416" s="253"/>
      <c r="I416" s="253"/>
      <c r="J416" s="252"/>
      <c r="K416" s="253"/>
      <c r="L416" s="252"/>
      <c r="M416" s="253"/>
    </row>
    <row r="417" spans="1:13" x14ac:dyDescent="0.25">
      <c r="A417" s="251"/>
      <c r="B417" s="252"/>
      <c r="C417" s="252"/>
      <c r="D417" s="252"/>
      <c r="E417" s="253"/>
      <c r="F417" s="252"/>
      <c r="G417" s="253"/>
      <c r="H417" s="253"/>
      <c r="I417" s="253"/>
      <c r="J417" s="252"/>
      <c r="K417" s="253"/>
      <c r="L417" s="252"/>
      <c r="M417" s="253"/>
    </row>
    <row r="418" spans="1:13" x14ac:dyDescent="0.25">
      <c r="A418" s="251"/>
      <c r="B418" s="252"/>
      <c r="C418" s="252"/>
      <c r="D418" s="252"/>
      <c r="E418" s="253"/>
      <c r="F418" s="252"/>
      <c r="G418" s="253"/>
      <c r="H418" s="253"/>
      <c r="I418" s="253"/>
      <c r="J418" s="252"/>
      <c r="K418" s="253"/>
      <c r="L418" s="252"/>
      <c r="M418" s="253"/>
    </row>
    <row r="419" spans="1:13" x14ac:dyDescent="0.25">
      <c r="A419" s="251"/>
      <c r="B419" s="252"/>
      <c r="C419" s="252"/>
      <c r="D419" s="252"/>
      <c r="E419" s="253"/>
      <c r="F419" s="252"/>
      <c r="G419" s="253"/>
      <c r="H419" s="253"/>
      <c r="I419" s="253"/>
      <c r="J419" s="252"/>
      <c r="K419" s="253"/>
      <c r="L419" s="252"/>
      <c r="M419" s="253"/>
    </row>
    <row r="420" spans="1:13" x14ac:dyDescent="0.25">
      <c r="A420" s="251"/>
      <c r="B420" s="252"/>
      <c r="C420" s="252"/>
      <c r="D420" s="252"/>
      <c r="E420" s="253"/>
      <c r="F420" s="252"/>
      <c r="G420" s="253"/>
      <c r="H420" s="253"/>
      <c r="I420" s="253"/>
      <c r="J420" s="252"/>
      <c r="K420" s="253"/>
      <c r="L420" s="252"/>
      <c r="M420" s="253"/>
    </row>
    <row r="421" spans="1:13" x14ac:dyDescent="0.25">
      <c r="A421" s="251"/>
      <c r="B421" s="252"/>
      <c r="C421" s="252"/>
      <c r="D421" s="252"/>
      <c r="E421" s="253"/>
      <c r="F421" s="252"/>
      <c r="G421" s="253"/>
      <c r="H421" s="253"/>
      <c r="I421" s="253"/>
      <c r="J421" s="252"/>
      <c r="K421" s="253"/>
      <c r="L421" s="252"/>
      <c r="M421" s="253"/>
    </row>
    <row r="422" spans="1:13" x14ac:dyDescent="0.25">
      <c r="A422" s="251"/>
      <c r="B422" s="252"/>
      <c r="C422" s="252"/>
      <c r="D422" s="252"/>
      <c r="E422" s="253"/>
      <c r="F422" s="252"/>
      <c r="G422" s="253"/>
      <c r="H422" s="253"/>
      <c r="I422" s="253"/>
      <c r="J422" s="252"/>
      <c r="K422" s="253"/>
      <c r="L422" s="252"/>
      <c r="M422" s="253"/>
    </row>
    <row r="423" spans="1:13" x14ac:dyDescent="0.25">
      <c r="A423" s="251"/>
      <c r="B423" s="252"/>
      <c r="C423" s="252"/>
      <c r="D423" s="252"/>
      <c r="E423" s="253"/>
      <c r="F423" s="252"/>
      <c r="G423" s="253"/>
      <c r="H423" s="253"/>
      <c r="I423" s="253"/>
      <c r="J423" s="252"/>
      <c r="K423" s="253"/>
      <c r="L423" s="252"/>
      <c r="M423" s="253"/>
    </row>
    <row r="424" spans="1:13" x14ac:dyDescent="0.25">
      <c r="A424" s="251"/>
      <c r="B424" s="252"/>
      <c r="C424" s="252"/>
      <c r="D424" s="252"/>
      <c r="E424" s="253"/>
      <c r="F424" s="252"/>
      <c r="G424" s="253"/>
      <c r="H424" s="253"/>
      <c r="I424" s="253"/>
      <c r="J424" s="252"/>
      <c r="K424" s="253"/>
      <c r="L424" s="252"/>
      <c r="M424" s="253"/>
    </row>
    <row r="425" spans="1:13" x14ac:dyDescent="0.25">
      <c r="A425" s="251"/>
      <c r="B425" s="252"/>
      <c r="C425" s="252"/>
      <c r="D425" s="252"/>
      <c r="E425" s="253"/>
      <c r="F425" s="252"/>
      <c r="G425" s="253"/>
      <c r="H425" s="253"/>
      <c r="I425" s="253"/>
      <c r="J425" s="252"/>
      <c r="K425" s="253"/>
      <c r="L425" s="252"/>
      <c r="M425" s="253"/>
    </row>
    <row r="426" spans="1:13" x14ac:dyDescent="0.25">
      <c r="A426" s="251"/>
      <c r="B426" s="252"/>
      <c r="C426" s="252"/>
      <c r="D426" s="252"/>
      <c r="E426" s="253"/>
      <c r="F426" s="252"/>
      <c r="G426" s="253"/>
      <c r="H426" s="253"/>
      <c r="I426" s="253"/>
      <c r="J426" s="252"/>
      <c r="K426" s="253"/>
      <c r="L426" s="252"/>
      <c r="M426" s="253"/>
    </row>
    <row r="427" spans="1:13" x14ac:dyDescent="0.25">
      <c r="A427" s="251"/>
      <c r="B427" s="252"/>
      <c r="C427" s="252"/>
      <c r="D427" s="252"/>
      <c r="E427" s="253"/>
      <c r="F427" s="252"/>
      <c r="G427" s="253"/>
      <c r="H427" s="253"/>
      <c r="I427" s="253"/>
      <c r="J427" s="252"/>
      <c r="K427" s="253"/>
      <c r="L427" s="252"/>
      <c r="M427" s="253"/>
    </row>
    <row r="428" spans="1:13" x14ac:dyDescent="0.25">
      <c r="A428" s="251"/>
      <c r="B428" s="252"/>
      <c r="C428" s="252"/>
      <c r="D428" s="252"/>
      <c r="E428" s="253"/>
      <c r="F428" s="252"/>
      <c r="G428" s="253"/>
      <c r="H428" s="253"/>
      <c r="I428" s="253"/>
      <c r="J428" s="252"/>
      <c r="K428" s="253"/>
      <c r="L428" s="252"/>
      <c r="M428" s="253"/>
    </row>
    <row r="429" spans="1:13" x14ac:dyDescent="0.25">
      <c r="A429" s="251"/>
      <c r="B429" s="252"/>
      <c r="C429" s="252"/>
      <c r="D429" s="252"/>
      <c r="E429" s="253"/>
      <c r="F429" s="252"/>
      <c r="G429" s="253"/>
      <c r="H429" s="253"/>
      <c r="I429" s="253"/>
      <c r="J429" s="252"/>
      <c r="K429" s="253"/>
      <c r="L429" s="252"/>
      <c r="M429" s="253"/>
    </row>
    <row r="430" spans="1:13" x14ac:dyDescent="0.25">
      <c r="A430" s="251"/>
      <c r="B430" s="252"/>
      <c r="C430" s="252"/>
      <c r="D430" s="252"/>
      <c r="E430" s="253"/>
      <c r="F430" s="252"/>
      <c r="G430" s="253"/>
      <c r="H430" s="253"/>
      <c r="I430" s="253"/>
      <c r="J430" s="252"/>
      <c r="K430" s="253"/>
      <c r="L430" s="252"/>
      <c r="M430" s="253"/>
    </row>
    <row r="431" spans="1:13" x14ac:dyDescent="0.25">
      <c r="A431" s="251"/>
      <c r="B431" s="252"/>
      <c r="C431" s="252"/>
      <c r="D431" s="252"/>
      <c r="E431" s="253"/>
      <c r="F431" s="252"/>
      <c r="G431" s="253"/>
      <c r="H431" s="253"/>
      <c r="I431" s="253"/>
      <c r="J431" s="252"/>
      <c r="K431" s="253"/>
      <c r="L431" s="252"/>
      <c r="M431" s="253"/>
    </row>
    <row r="432" spans="1:13" x14ac:dyDescent="0.25">
      <c r="A432" s="251"/>
      <c r="B432" s="252"/>
      <c r="C432" s="252"/>
      <c r="D432" s="252"/>
      <c r="E432" s="253"/>
      <c r="F432" s="252"/>
      <c r="G432" s="253"/>
      <c r="H432" s="253"/>
      <c r="I432" s="253"/>
      <c r="J432" s="252"/>
      <c r="K432" s="253"/>
      <c r="L432" s="252"/>
      <c r="M432" s="253"/>
    </row>
    <row r="433" spans="1:13" x14ac:dyDescent="0.25">
      <c r="A433" s="251"/>
      <c r="B433" s="252"/>
      <c r="C433" s="252"/>
      <c r="D433" s="252"/>
      <c r="E433" s="253"/>
      <c r="F433" s="252"/>
      <c r="G433" s="253"/>
      <c r="H433" s="253"/>
      <c r="I433" s="253"/>
      <c r="J433" s="252"/>
      <c r="K433" s="253"/>
      <c r="L433" s="252"/>
      <c r="M433" s="253"/>
    </row>
    <row r="434" spans="1:13" x14ac:dyDescent="0.25">
      <c r="A434" s="251"/>
      <c r="B434" s="252"/>
      <c r="C434" s="252"/>
      <c r="D434" s="252"/>
      <c r="E434" s="253"/>
      <c r="F434" s="252"/>
      <c r="G434" s="253"/>
      <c r="H434" s="253"/>
      <c r="I434" s="253"/>
      <c r="J434" s="252"/>
      <c r="K434" s="253"/>
      <c r="L434" s="252"/>
      <c r="M434" s="253"/>
    </row>
    <row r="435" spans="1:13" x14ac:dyDescent="0.25">
      <c r="A435" s="251"/>
      <c r="B435" s="252"/>
      <c r="C435" s="252"/>
      <c r="D435" s="252"/>
      <c r="E435" s="253"/>
      <c r="F435" s="252"/>
      <c r="G435" s="253"/>
      <c r="H435" s="253"/>
      <c r="I435" s="253"/>
      <c r="J435" s="252"/>
      <c r="K435" s="253"/>
      <c r="L435" s="252"/>
      <c r="M435" s="253"/>
    </row>
    <row r="436" spans="1:13" x14ac:dyDescent="0.25">
      <c r="A436" s="251"/>
      <c r="B436" s="252"/>
      <c r="C436" s="252"/>
      <c r="D436" s="252"/>
      <c r="E436" s="253"/>
      <c r="F436" s="252"/>
      <c r="G436" s="253"/>
      <c r="H436" s="253"/>
      <c r="I436" s="253"/>
      <c r="J436" s="252"/>
      <c r="K436" s="253"/>
      <c r="L436" s="252"/>
      <c r="M436" s="253"/>
    </row>
    <row r="437" spans="1:13" x14ac:dyDescent="0.25">
      <c r="A437" s="251"/>
      <c r="B437" s="252"/>
      <c r="C437" s="252"/>
      <c r="D437" s="252"/>
      <c r="E437" s="253"/>
      <c r="F437" s="252"/>
      <c r="G437" s="253"/>
      <c r="H437" s="253"/>
      <c r="I437" s="253"/>
      <c r="J437" s="252"/>
      <c r="K437" s="253"/>
      <c r="L437" s="252"/>
      <c r="M437" s="253"/>
    </row>
    <row r="438" spans="1:13" x14ac:dyDescent="0.25">
      <c r="A438" s="251"/>
      <c r="B438" s="252"/>
      <c r="C438" s="252"/>
      <c r="D438" s="252"/>
      <c r="E438" s="253"/>
      <c r="F438" s="252"/>
      <c r="G438" s="253"/>
      <c r="H438" s="253"/>
      <c r="I438" s="253"/>
      <c r="J438" s="252"/>
      <c r="K438" s="253"/>
      <c r="L438" s="252"/>
      <c r="M438" s="253"/>
    </row>
    <row r="439" spans="1:13" x14ac:dyDescent="0.25">
      <c r="A439" s="251"/>
      <c r="B439" s="252"/>
      <c r="C439" s="252"/>
      <c r="D439" s="252"/>
      <c r="E439" s="253"/>
      <c r="F439" s="252"/>
      <c r="G439" s="253"/>
      <c r="H439" s="253"/>
      <c r="I439" s="253"/>
      <c r="J439" s="252"/>
      <c r="K439" s="253"/>
      <c r="L439" s="252"/>
      <c r="M439" s="253"/>
    </row>
    <row r="440" spans="1:13" x14ac:dyDescent="0.25">
      <c r="A440" s="251"/>
      <c r="B440" s="252"/>
      <c r="C440" s="252"/>
      <c r="D440" s="252"/>
      <c r="E440" s="253"/>
      <c r="F440" s="252"/>
      <c r="G440" s="253"/>
      <c r="H440" s="253"/>
      <c r="I440" s="253"/>
      <c r="J440" s="252"/>
      <c r="K440" s="253"/>
      <c r="L440" s="252"/>
      <c r="M440" s="253"/>
    </row>
    <row r="441" spans="1:13" x14ac:dyDescent="0.25">
      <c r="A441" s="251"/>
      <c r="B441" s="252"/>
      <c r="C441" s="252"/>
      <c r="D441" s="252"/>
      <c r="E441" s="253"/>
      <c r="F441" s="252"/>
      <c r="G441" s="253"/>
      <c r="H441" s="253"/>
      <c r="I441" s="253"/>
      <c r="J441" s="252"/>
      <c r="K441" s="253"/>
      <c r="L441" s="252"/>
      <c r="M441" s="253"/>
    </row>
    <row r="442" spans="1:13" x14ac:dyDescent="0.25">
      <c r="A442" s="251"/>
      <c r="B442" s="252"/>
      <c r="C442" s="252"/>
      <c r="D442" s="252"/>
      <c r="E442" s="253"/>
      <c r="F442" s="252"/>
      <c r="G442" s="253"/>
      <c r="H442" s="253"/>
      <c r="I442" s="253"/>
      <c r="J442" s="252"/>
      <c r="K442" s="253"/>
      <c r="L442" s="252"/>
      <c r="M442" s="253"/>
    </row>
    <row r="443" spans="1:13" x14ac:dyDescent="0.25">
      <c r="A443" s="251"/>
      <c r="B443" s="252"/>
      <c r="C443" s="252"/>
      <c r="D443" s="252"/>
      <c r="E443" s="253"/>
      <c r="F443" s="252"/>
      <c r="G443" s="253"/>
      <c r="H443" s="253"/>
      <c r="I443" s="253"/>
      <c r="J443" s="252"/>
      <c r="K443" s="253"/>
      <c r="L443" s="252"/>
      <c r="M443" s="253"/>
    </row>
    <row r="444" spans="1:13" x14ac:dyDescent="0.25">
      <c r="A444" s="251"/>
      <c r="B444" s="252"/>
      <c r="C444" s="252"/>
      <c r="D444" s="252"/>
      <c r="E444" s="253"/>
      <c r="F444" s="252"/>
      <c r="G444" s="253"/>
      <c r="H444" s="253"/>
      <c r="I444" s="253"/>
      <c r="J444" s="252"/>
      <c r="K444" s="253"/>
      <c r="L444" s="252"/>
      <c r="M444" s="253"/>
    </row>
    <row r="445" spans="1:13" x14ac:dyDescent="0.25">
      <c r="A445" s="251"/>
      <c r="B445" s="252"/>
      <c r="C445" s="252"/>
      <c r="D445" s="252"/>
      <c r="E445" s="253"/>
      <c r="F445" s="252"/>
      <c r="G445" s="253"/>
      <c r="H445" s="253"/>
      <c r="I445" s="253"/>
      <c r="J445" s="252"/>
      <c r="K445" s="253"/>
      <c r="L445" s="252"/>
      <c r="M445" s="253"/>
    </row>
    <row r="446" spans="1:13" x14ac:dyDescent="0.25">
      <c r="A446" s="251"/>
      <c r="B446" s="252"/>
      <c r="C446" s="252"/>
      <c r="D446" s="252"/>
      <c r="E446" s="253"/>
      <c r="F446" s="252"/>
      <c r="G446" s="253"/>
      <c r="H446" s="253"/>
      <c r="I446" s="253"/>
      <c r="J446" s="252"/>
      <c r="K446" s="253"/>
      <c r="L446" s="252"/>
      <c r="M446" s="253"/>
    </row>
    <row r="447" spans="1:13" x14ac:dyDescent="0.25">
      <c r="A447" s="251"/>
      <c r="B447" s="252"/>
      <c r="C447" s="252"/>
      <c r="D447" s="252"/>
      <c r="E447" s="253"/>
      <c r="F447" s="252"/>
      <c r="G447" s="253"/>
      <c r="H447" s="253"/>
      <c r="I447" s="253"/>
      <c r="J447" s="252"/>
      <c r="K447" s="253"/>
      <c r="L447" s="252"/>
      <c r="M447" s="253"/>
    </row>
    <row r="448" spans="1:13" x14ac:dyDescent="0.25">
      <c r="A448" s="251"/>
      <c r="B448" s="252"/>
      <c r="C448" s="252"/>
      <c r="D448" s="252"/>
      <c r="E448" s="253"/>
      <c r="F448" s="252"/>
      <c r="G448" s="253"/>
      <c r="H448" s="253"/>
      <c r="I448" s="253"/>
      <c r="J448" s="252"/>
      <c r="K448" s="253"/>
      <c r="L448" s="252"/>
      <c r="M448" s="253"/>
    </row>
    <row r="449" spans="1:13" x14ac:dyDescent="0.25">
      <c r="A449" s="251"/>
      <c r="B449" s="252"/>
      <c r="C449" s="252"/>
      <c r="D449" s="252"/>
      <c r="E449" s="253"/>
      <c r="F449" s="252"/>
      <c r="G449" s="253"/>
      <c r="H449" s="253"/>
      <c r="I449" s="253"/>
      <c r="J449" s="252"/>
      <c r="K449" s="253"/>
      <c r="L449" s="252"/>
      <c r="M449" s="253"/>
    </row>
    <row r="450" spans="1:13" x14ac:dyDescent="0.25">
      <c r="A450" s="251"/>
      <c r="B450" s="252"/>
      <c r="C450" s="252"/>
      <c r="D450" s="252"/>
      <c r="E450" s="253"/>
      <c r="F450" s="252"/>
      <c r="G450" s="253"/>
      <c r="H450" s="253"/>
      <c r="I450" s="253"/>
      <c r="J450" s="252"/>
      <c r="K450" s="253"/>
      <c r="L450" s="252"/>
      <c r="M450" s="253"/>
    </row>
    <row r="451" spans="1:13" x14ac:dyDescent="0.25">
      <c r="A451" s="251"/>
      <c r="B451" s="252"/>
      <c r="C451" s="252"/>
      <c r="D451" s="252"/>
      <c r="E451" s="253"/>
      <c r="F451" s="252"/>
      <c r="G451" s="253"/>
      <c r="H451" s="253"/>
      <c r="I451" s="253"/>
      <c r="J451" s="252"/>
      <c r="K451" s="253"/>
      <c r="L451" s="252"/>
      <c r="M451" s="253"/>
    </row>
    <row r="452" spans="1:13" x14ac:dyDescent="0.25">
      <c r="A452" s="251"/>
      <c r="B452" s="252"/>
      <c r="C452" s="252"/>
      <c r="D452" s="252"/>
      <c r="E452" s="253"/>
      <c r="F452" s="252"/>
      <c r="G452" s="253"/>
      <c r="H452" s="253"/>
      <c r="I452" s="253"/>
      <c r="J452" s="252"/>
      <c r="K452" s="253"/>
      <c r="L452" s="252"/>
      <c r="M452" s="253"/>
    </row>
    <row r="453" spans="1:13" x14ac:dyDescent="0.25">
      <c r="A453" s="251"/>
      <c r="B453" s="252"/>
      <c r="C453" s="252"/>
      <c r="D453" s="252"/>
      <c r="E453" s="253"/>
      <c r="F453" s="252"/>
      <c r="G453" s="253"/>
      <c r="H453" s="253"/>
      <c r="I453" s="253"/>
      <c r="J453" s="252"/>
      <c r="K453" s="253"/>
      <c r="L453" s="252"/>
      <c r="M453" s="253"/>
    </row>
    <row r="454" spans="1:13" x14ac:dyDescent="0.25">
      <c r="A454" s="251"/>
      <c r="B454" s="252"/>
      <c r="C454" s="252"/>
      <c r="D454" s="252"/>
      <c r="E454" s="253"/>
      <c r="F454" s="252"/>
      <c r="G454" s="253"/>
      <c r="H454" s="253"/>
      <c r="I454" s="253"/>
      <c r="J454" s="252"/>
      <c r="K454" s="253"/>
      <c r="L454" s="252"/>
      <c r="M454" s="253"/>
    </row>
    <row r="455" spans="1:13" x14ac:dyDescent="0.25">
      <c r="A455" s="251"/>
      <c r="B455" s="252"/>
      <c r="C455" s="252"/>
      <c r="D455" s="252"/>
      <c r="E455" s="253"/>
      <c r="F455" s="252"/>
      <c r="G455" s="253"/>
      <c r="H455" s="253"/>
      <c r="I455" s="253"/>
      <c r="J455" s="252"/>
      <c r="K455" s="253"/>
      <c r="L455" s="252"/>
      <c r="M455" s="253"/>
    </row>
    <row r="456" spans="1:13" x14ac:dyDescent="0.25">
      <c r="A456" s="251"/>
      <c r="B456" s="252"/>
      <c r="C456" s="252"/>
      <c r="D456" s="252"/>
      <c r="E456" s="253"/>
      <c r="F456" s="252"/>
      <c r="G456" s="253"/>
      <c r="H456" s="253"/>
      <c r="I456" s="253"/>
      <c r="J456" s="252"/>
      <c r="K456" s="253"/>
      <c r="L456" s="252"/>
      <c r="M456" s="253"/>
    </row>
    <row r="457" spans="1:13" x14ac:dyDescent="0.25">
      <c r="A457" s="251"/>
      <c r="B457" s="252"/>
      <c r="C457" s="252"/>
      <c r="D457" s="252"/>
      <c r="E457" s="253"/>
      <c r="F457" s="252"/>
      <c r="G457" s="253"/>
      <c r="H457" s="253"/>
      <c r="I457" s="253"/>
      <c r="J457" s="252"/>
      <c r="K457" s="253"/>
      <c r="L457" s="252"/>
      <c r="M457" s="253"/>
    </row>
    <row r="458" spans="1:13" x14ac:dyDescent="0.25">
      <c r="A458" s="251"/>
      <c r="B458" s="252"/>
      <c r="C458" s="252"/>
      <c r="D458" s="252"/>
      <c r="E458" s="253"/>
      <c r="F458" s="252"/>
      <c r="G458" s="253"/>
      <c r="H458" s="253"/>
      <c r="I458" s="253"/>
      <c r="J458" s="252"/>
      <c r="K458" s="253"/>
      <c r="L458" s="252"/>
      <c r="M458" s="253"/>
    </row>
    <row r="459" spans="1:13" x14ac:dyDescent="0.25">
      <c r="A459" s="251"/>
      <c r="B459" s="252"/>
      <c r="C459" s="252"/>
      <c r="D459" s="252"/>
      <c r="E459" s="253"/>
      <c r="F459" s="252"/>
      <c r="G459" s="253"/>
      <c r="H459" s="253"/>
      <c r="I459" s="253"/>
      <c r="J459" s="252"/>
      <c r="K459" s="253"/>
      <c r="L459" s="252"/>
      <c r="M459" s="253"/>
    </row>
    <row r="460" spans="1:13" x14ac:dyDescent="0.25">
      <c r="A460" s="251"/>
      <c r="B460" s="252"/>
      <c r="C460" s="252"/>
      <c r="D460" s="252"/>
      <c r="E460" s="253"/>
      <c r="F460" s="252"/>
      <c r="G460" s="253"/>
      <c r="H460" s="253"/>
      <c r="I460" s="253"/>
      <c r="J460" s="252"/>
      <c r="K460" s="253"/>
      <c r="L460" s="252"/>
      <c r="M460" s="253"/>
    </row>
    <row r="461" spans="1:13" x14ac:dyDescent="0.25">
      <c r="A461" s="251"/>
      <c r="B461" s="252"/>
      <c r="C461" s="252"/>
      <c r="D461" s="252"/>
      <c r="E461" s="253"/>
      <c r="F461" s="252"/>
      <c r="G461" s="253"/>
      <c r="H461" s="253"/>
      <c r="I461" s="253"/>
      <c r="J461" s="252"/>
      <c r="K461" s="253"/>
      <c r="L461" s="252"/>
      <c r="M461" s="253"/>
    </row>
    <row r="462" spans="1:13" x14ac:dyDescent="0.25">
      <c r="A462" s="251"/>
      <c r="B462" s="252"/>
      <c r="C462" s="252"/>
      <c r="D462" s="252"/>
      <c r="E462" s="253"/>
      <c r="F462" s="252"/>
      <c r="G462" s="253"/>
      <c r="H462" s="253"/>
      <c r="I462" s="253"/>
      <c r="J462" s="252"/>
      <c r="K462" s="253"/>
      <c r="L462" s="252"/>
      <c r="M462" s="253"/>
    </row>
    <row r="463" spans="1:13" x14ac:dyDescent="0.25">
      <c r="A463" s="251"/>
      <c r="B463" s="252"/>
      <c r="C463" s="252"/>
      <c r="D463" s="252"/>
      <c r="E463" s="253"/>
      <c r="F463" s="252"/>
      <c r="G463" s="253"/>
      <c r="H463" s="253"/>
      <c r="I463" s="253"/>
      <c r="J463" s="252"/>
      <c r="K463" s="253"/>
      <c r="L463" s="252"/>
      <c r="M463" s="253"/>
    </row>
    <row r="464" spans="1:13" x14ac:dyDescent="0.25">
      <c r="A464" s="251"/>
      <c r="B464" s="252"/>
      <c r="C464" s="252"/>
      <c r="D464" s="252"/>
      <c r="E464" s="253"/>
      <c r="F464" s="252"/>
      <c r="G464" s="253"/>
      <c r="H464" s="253"/>
      <c r="I464" s="253"/>
      <c r="J464" s="252"/>
      <c r="K464" s="253"/>
      <c r="L464" s="252"/>
      <c r="M464" s="253"/>
    </row>
    <row r="465" spans="1:13" x14ac:dyDescent="0.25">
      <c r="A465" s="251"/>
      <c r="B465" s="252"/>
      <c r="C465" s="252"/>
      <c r="D465" s="252"/>
      <c r="E465" s="253"/>
      <c r="F465" s="252"/>
      <c r="G465" s="253"/>
      <c r="H465" s="253"/>
      <c r="I465" s="253"/>
      <c r="J465" s="252"/>
      <c r="K465" s="253"/>
      <c r="L465" s="252"/>
      <c r="M465" s="253"/>
    </row>
    <row r="466" spans="1:13" x14ac:dyDescent="0.25">
      <c r="A466" s="251"/>
      <c r="B466" s="252"/>
      <c r="C466" s="252"/>
      <c r="D466" s="252"/>
      <c r="E466" s="253"/>
      <c r="F466" s="252"/>
      <c r="G466" s="253"/>
      <c r="H466" s="253"/>
      <c r="I466" s="253"/>
      <c r="J466" s="252"/>
      <c r="K466" s="253"/>
      <c r="L466" s="252"/>
      <c r="M466" s="253"/>
    </row>
    <row r="467" spans="1:13" x14ac:dyDescent="0.25">
      <c r="A467" s="251"/>
      <c r="B467" s="252"/>
      <c r="C467" s="252"/>
      <c r="D467" s="252"/>
      <c r="E467" s="253"/>
      <c r="F467" s="252"/>
      <c r="G467" s="253"/>
      <c r="H467" s="253"/>
      <c r="I467" s="253"/>
      <c r="J467" s="252"/>
      <c r="K467" s="253"/>
      <c r="L467" s="252"/>
      <c r="M467" s="253"/>
    </row>
    <row r="468" spans="1:13" x14ac:dyDescent="0.25">
      <c r="A468" s="251"/>
      <c r="B468" s="252"/>
      <c r="C468" s="252"/>
      <c r="D468" s="252"/>
      <c r="E468" s="253"/>
      <c r="F468" s="252"/>
      <c r="G468" s="253"/>
      <c r="H468" s="253"/>
      <c r="I468" s="253"/>
      <c r="J468" s="252"/>
      <c r="K468" s="253"/>
      <c r="L468" s="252"/>
      <c r="M468" s="253"/>
    </row>
    <row r="469" spans="1:13" x14ac:dyDescent="0.25">
      <c r="A469" s="251"/>
      <c r="B469" s="252"/>
      <c r="C469" s="252"/>
      <c r="D469" s="252"/>
      <c r="E469" s="253"/>
      <c r="F469" s="252"/>
      <c r="G469" s="253"/>
      <c r="H469" s="253"/>
      <c r="I469" s="253"/>
      <c r="J469" s="252"/>
      <c r="K469" s="253"/>
      <c r="L469" s="252"/>
      <c r="M469" s="253"/>
    </row>
    <row r="470" spans="1:13" x14ac:dyDescent="0.25">
      <c r="A470" s="251"/>
      <c r="B470" s="252"/>
      <c r="C470" s="252"/>
      <c r="D470" s="252"/>
      <c r="E470" s="253"/>
      <c r="F470" s="252"/>
      <c r="G470" s="253"/>
      <c r="H470" s="253"/>
      <c r="I470" s="253"/>
      <c r="J470" s="252"/>
      <c r="K470" s="253"/>
      <c r="L470" s="252"/>
      <c r="M470" s="253"/>
    </row>
    <row r="471" spans="1:13" x14ac:dyDescent="0.25">
      <c r="A471" s="251"/>
      <c r="B471" s="252"/>
      <c r="C471" s="252"/>
      <c r="D471" s="252"/>
      <c r="E471" s="253"/>
      <c r="F471" s="252"/>
      <c r="G471" s="253"/>
      <c r="H471" s="253"/>
      <c r="I471" s="253"/>
      <c r="J471" s="252"/>
      <c r="K471" s="253"/>
      <c r="L471" s="252"/>
      <c r="M471" s="253"/>
    </row>
    <row r="472" spans="1:13" x14ac:dyDescent="0.25">
      <c r="A472" s="251"/>
      <c r="B472" s="252"/>
      <c r="C472" s="252"/>
      <c r="D472" s="252"/>
      <c r="E472" s="253"/>
      <c r="F472" s="252"/>
      <c r="G472" s="253"/>
      <c r="H472" s="253"/>
      <c r="I472" s="253"/>
      <c r="J472" s="252"/>
      <c r="K472" s="253"/>
      <c r="L472" s="252"/>
      <c r="M472" s="253"/>
    </row>
    <row r="473" spans="1:13" x14ac:dyDescent="0.25">
      <c r="A473" s="251"/>
      <c r="B473" s="252"/>
      <c r="C473" s="252"/>
      <c r="D473" s="252"/>
      <c r="E473" s="253"/>
      <c r="F473" s="252"/>
      <c r="G473" s="253"/>
      <c r="H473" s="253"/>
      <c r="I473" s="253"/>
      <c r="J473" s="252"/>
      <c r="K473" s="253"/>
      <c r="L473" s="252"/>
      <c r="M473" s="253"/>
    </row>
    <row r="474" spans="1:13" x14ac:dyDescent="0.25">
      <c r="A474" s="251"/>
      <c r="B474" s="252"/>
      <c r="C474" s="252"/>
      <c r="D474" s="252"/>
      <c r="E474" s="253"/>
      <c r="F474" s="252"/>
      <c r="G474" s="253"/>
      <c r="H474" s="253"/>
      <c r="I474" s="253"/>
      <c r="J474" s="252"/>
      <c r="K474" s="253"/>
      <c r="L474" s="252"/>
      <c r="M474" s="253"/>
    </row>
    <row r="475" spans="1:13" x14ac:dyDescent="0.25">
      <c r="A475" s="251"/>
      <c r="B475" s="252"/>
      <c r="C475" s="252"/>
      <c r="D475" s="252"/>
      <c r="E475" s="253"/>
      <c r="F475" s="252"/>
      <c r="G475" s="253"/>
      <c r="H475" s="253"/>
      <c r="I475" s="253"/>
      <c r="J475" s="252"/>
      <c r="K475" s="253"/>
      <c r="L475" s="252"/>
      <c r="M475" s="253"/>
    </row>
    <row r="476" spans="1:13" x14ac:dyDescent="0.25">
      <c r="A476" s="251"/>
      <c r="B476" s="252"/>
      <c r="C476" s="252"/>
      <c r="D476" s="252"/>
      <c r="E476" s="253"/>
      <c r="F476" s="252"/>
      <c r="G476" s="253"/>
      <c r="H476" s="253"/>
      <c r="I476" s="253"/>
      <c r="J476" s="252"/>
      <c r="K476" s="253"/>
      <c r="L476" s="252"/>
      <c r="M476" s="253"/>
    </row>
    <row r="477" spans="1:13" x14ac:dyDescent="0.25">
      <c r="A477" s="251"/>
      <c r="B477" s="252"/>
      <c r="C477" s="252"/>
      <c r="D477" s="252"/>
      <c r="E477" s="253"/>
      <c r="F477" s="252"/>
      <c r="G477" s="253"/>
      <c r="H477" s="253"/>
      <c r="I477" s="253"/>
      <c r="J477" s="252"/>
      <c r="K477" s="253"/>
      <c r="L477" s="252"/>
      <c r="M477" s="253"/>
    </row>
    <row r="478" spans="1:13" x14ac:dyDescent="0.25">
      <c r="A478" s="251"/>
      <c r="B478" s="252"/>
      <c r="C478" s="252"/>
      <c r="D478" s="252"/>
      <c r="E478" s="253"/>
      <c r="F478" s="252"/>
      <c r="G478" s="253"/>
      <c r="H478" s="253"/>
      <c r="I478" s="253"/>
      <c r="J478" s="252"/>
      <c r="K478" s="253"/>
      <c r="L478" s="252"/>
      <c r="M478" s="253"/>
    </row>
    <row r="479" spans="1:13" x14ac:dyDescent="0.25">
      <c r="A479" s="251"/>
      <c r="B479" s="252"/>
      <c r="C479" s="252"/>
      <c r="D479" s="252"/>
      <c r="E479" s="253"/>
      <c r="F479" s="252"/>
      <c r="G479" s="253"/>
      <c r="H479" s="253"/>
      <c r="I479" s="253"/>
      <c r="J479" s="252"/>
      <c r="K479" s="253"/>
      <c r="L479" s="252"/>
      <c r="M479" s="253"/>
    </row>
    <row r="480" spans="1:13" x14ac:dyDescent="0.25">
      <c r="A480" s="251"/>
      <c r="B480" s="252"/>
      <c r="C480" s="252"/>
      <c r="D480" s="252"/>
      <c r="E480" s="253"/>
      <c r="F480" s="252"/>
      <c r="G480" s="253"/>
      <c r="H480" s="253"/>
      <c r="I480" s="253"/>
      <c r="J480" s="252"/>
      <c r="K480" s="253"/>
      <c r="L480" s="252"/>
      <c r="M480" s="253"/>
    </row>
    <row r="481" spans="1:13" x14ac:dyDescent="0.25">
      <c r="A481" s="251"/>
      <c r="B481" s="252"/>
      <c r="C481" s="252"/>
      <c r="D481" s="252"/>
      <c r="E481" s="253"/>
      <c r="F481" s="252"/>
      <c r="G481" s="253"/>
      <c r="H481" s="253"/>
      <c r="I481" s="253"/>
      <c r="J481" s="252"/>
      <c r="K481" s="253"/>
      <c r="L481" s="252"/>
      <c r="M481" s="253"/>
    </row>
    <row r="482" spans="1:13" x14ac:dyDescent="0.25">
      <c r="A482" s="251"/>
      <c r="B482" s="252"/>
      <c r="C482" s="252"/>
      <c r="D482" s="252"/>
      <c r="E482" s="253"/>
      <c r="F482" s="252"/>
      <c r="G482" s="253"/>
      <c r="H482" s="253"/>
      <c r="I482" s="253"/>
      <c r="J482" s="252"/>
      <c r="K482" s="253"/>
      <c r="L482" s="252"/>
      <c r="M482" s="253"/>
    </row>
    <row r="483" spans="1:13" x14ac:dyDescent="0.25">
      <c r="A483" s="251"/>
      <c r="B483" s="252"/>
      <c r="C483" s="252"/>
      <c r="D483" s="252"/>
      <c r="E483" s="253"/>
      <c r="F483" s="252"/>
      <c r="G483" s="253"/>
      <c r="H483" s="253"/>
      <c r="I483" s="253"/>
      <c r="J483" s="252"/>
      <c r="K483" s="253"/>
      <c r="L483" s="252"/>
      <c r="M483" s="253"/>
    </row>
    <row r="484" spans="1:13" x14ac:dyDescent="0.25">
      <c r="A484" s="251"/>
      <c r="B484" s="252"/>
      <c r="C484" s="252"/>
      <c r="D484" s="252"/>
      <c r="E484" s="253"/>
      <c r="F484" s="252"/>
      <c r="G484" s="253"/>
      <c r="H484" s="253"/>
      <c r="I484" s="253"/>
      <c r="J484" s="252"/>
      <c r="K484" s="253"/>
      <c r="L484" s="252"/>
      <c r="M484" s="253"/>
    </row>
    <row r="485" spans="1:13" x14ac:dyDescent="0.25">
      <c r="A485" s="251"/>
      <c r="B485" s="252"/>
      <c r="C485" s="252"/>
      <c r="D485" s="252"/>
      <c r="E485" s="253"/>
      <c r="F485" s="252"/>
      <c r="G485" s="253"/>
      <c r="H485" s="253"/>
      <c r="I485" s="253"/>
      <c r="J485" s="252"/>
      <c r="K485" s="253"/>
      <c r="L485" s="252"/>
      <c r="M485" s="253"/>
    </row>
    <row r="486" spans="1:13" x14ac:dyDescent="0.25">
      <c r="A486" s="251"/>
      <c r="B486" s="252"/>
      <c r="C486" s="252"/>
      <c r="D486" s="252"/>
      <c r="E486" s="253"/>
      <c r="F486" s="252"/>
      <c r="G486" s="253"/>
      <c r="H486" s="253"/>
      <c r="I486" s="253"/>
      <c r="J486" s="252"/>
      <c r="K486" s="253"/>
      <c r="L486" s="252"/>
      <c r="M486" s="253"/>
    </row>
    <row r="487" spans="1:13" x14ac:dyDescent="0.25">
      <c r="A487" s="251"/>
      <c r="B487" s="252"/>
      <c r="C487" s="252"/>
      <c r="D487" s="252"/>
      <c r="E487" s="253"/>
      <c r="F487" s="252"/>
      <c r="G487" s="253"/>
      <c r="H487" s="253"/>
      <c r="I487" s="253"/>
      <c r="J487" s="252"/>
      <c r="K487" s="253"/>
      <c r="L487" s="252"/>
      <c r="M487" s="253"/>
    </row>
    <row r="488" spans="1:13" x14ac:dyDescent="0.25">
      <c r="A488" s="251"/>
      <c r="B488" s="252"/>
      <c r="C488" s="252"/>
      <c r="D488" s="252"/>
      <c r="E488" s="253"/>
      <c r="F488" s="252"/>
      <c r="G488" s="253"/>
      <c r="H488" s="253"/>
      <c r="I488" s="253"/>
      <c r="J488" s="252"/>
      <c r="K488" s="253"/>
      <c r="L488" s="252"/>
      <c r="M488" s="253"/>
    </row>
    <row r="489" spans="1:13" x14ac:dyDescent="0.25">
      <c r="A489" s="251"/>
      <c r="B489" s="252"/>
      <c r="C489" s="252"/>
      <c r="D489" s="252"/>
      <c r="E489" s="253"/>
      <c r="F489" s="252"/>
      <c r="G489" s="253"/>
      <c r="H489" s="253"/>
      <c r="I489" s="253"/>
      <c r="J489" s="252"/>
      <c r="K489" s="253"/>
      <c r="L489" s="252"/>
      <c r="M489" s="253"/>
    </row>
    <row r="490" spans="1:13" x14ac:dyDescent="0.25">
      <c r="A490" s="251"/>
      <c r="B490" s="252"/>
      <c r="C490" s="252"/>
      <c r="D490" s="252"/>
      <c r="E490" s="253"/>
      <c r="F490" s="252"/>
      <c r="G490" s="253"/>
      <c r="H490" s="253"/>
      <c r="I490" s="253"/>
      <c r="J490" s="252"/>
      <c r="K490" s="253"/>
      <c r="L490" s="252"/>
      <c r="M490" s="253"/>
    </row>
    <row r="491" spans="1:13" x14ac:dyDescent="0.25">
      <c r="A491" s="251"/>
      <c r="B491" s="252"/>
      <c r="C491" s="252"/>
      <c r="D491" s="252"/>
      <c r="E491" s="253"/>
      <c r="F491" s="252"/>
      <c r="G491" s="253"/>
      <c r="H491" s="253"/>
      <c r="I491" s="253"/>
      <c r="J491" s="252"/>
      <c r="K491" s="253"/>
      <c r="L491" s="252"/>
      <c r="M491" s="253"/>
    </row>
    <row r="492" spans="1:13" x14ac:dyDescent="0.25">
      <c r="A492" s="251"/>
      <c r="B492" s="252"/>
      <c r="C492" s="252"/>
      <c r="D492" s="252"/>
      <c r="E492" s="253"/>
      <c r="F492" s="252"/>
      <c r="G492" s="253"/>
      <c r="H492" s="253"/>
      <c r="I492" s="253"/>
      <c r="J492" s="252"/>
      <c r="K492" s="253"/>
      <c r="L492" s="252"/>
      <c r="M492" s="253"/>
    </row>
    <row r="493" spans="1:13" x14ac:dyDescent="0.25">
      <c r="A493" s="251"/>
      <c r="B493" s="252"/>
      <c r="C493" s="252"/>
      <c r="D493" s="252"/>
      <c r="E493" s="253"/>
      <c r="F493" s="252"/>
      <c r="G493" s="253"/>
      <c r="H493" s="253"/>
      <c r="I493" s="253"/>
      <c r="J493" s="252"/>
      <c r="K493" s="253"/>
      <c r="L493" s="252"/>
      <c r="M493" s="253"/>
    </row>
    <row r="494" spans="1:13" x14ac:dyDescent="0.25">
      <c r="A494" s="251"/>
      <c r="B494" s="252"/>
      <c r="C494" s="252"/>
      <c r="D494" s="252"/>
      <c r="E494" s="253"/>
      <c r="F494" s="252"/>
      <c r="G494" s="253"/>
      <c r="H494" s="253"/>
      <c r="I494" s="253"/>
      <c r="J494" s="252"/>
      <c r="K494" s="253"/>
      <c r="L494" s="252"/>
      <c r="M494" s="253"/>
    </row>
    <row r="495" spans="1:13" x14ac:dyDescent="0.25">
      <c r="A495" s="251"/>
      <c r="B495" s="252"/>
      <c r="C495" s="252"/>
      <c r="D495" s="252"/>
      <c r="E495" s="253"/>
      <c r="F495" s="252"/>
      <c r="G495" s="253"/>
      <c r="H495" s="253"/>
      <c r="I495" s="253"/>
      <c r="J495" s="252"/>
      <c r="K495" s="253"/>
      <c r="L495" s="252"/>
      <c r="M495" s="253"/>
    </row>
    <row r="496" spans="1:13" x14ac:dyDescent="0.25">
      <c r="A496" s="251"/>
      <c r="B496" s="252"/>
      <c r="C496" s="252"/>
      <c r="D496" s="252"/>
      <c r="E496" s="253"/>
      <c r="F496" s="252"/>
      <c r="G496" s="253"/>
      <c r="H496" s="253"/>
      <c r="I496" s="253"/>
      <c r="J496" s="252"/>
      <c r="K496" s="253"/>
      <c r="L496" s="252"/>
      <c r="M496" s="253"/>
    </row>
    <row r="497" spans="1:13" x14ac:dyDescent="0.25">
      <c r="A497" s="251"/>
      <c r="B497" s="252"/>
      <c r="C497" s="252"/>
      <c r="D497" s="252"/>
      <c r="E497" s="253"/>
      <c r="F497" s="252"/>
      <c r="G497" s="253"/>
      <c r="H497" s="253"/>
      <c r="I497" s="253"/>
      <c r="J497" s="252"/>
      <c r="K497" s="253"/>
      <c r="L497" s="252"/>
      <c r="M497" s="253"/>
    </row>
    <row r="498" spans="1:13" x14ac:dyDescent="0.25">
      <c r="A498" s="251"/>
      <c r="B498" s="252"/>
      <c r="C498" s="252"/>
      <c r="D498" s="252"/>
      <c r="E498" s="253"/>
      <c r="F498" s="252"/>
      <c r="G498" s="253"/>
      <c r="H498" s="253"/>
      <c r="I498" s="253"/>
      <c r="J498" s="252"/>
      <c r="K498" s="253"/>
      <c r="L498" s="252"/>
      <c r="M498" s="253"/>
    </row>
    <row r="499" spans="1:13" x14ac:dyDescent="0.25">
      <c r="A499" s="251"/>
      <c r="B499" s="252"/>
      <c r="C499" s="252"/>
      <c r="D499" s="252"/>
      <c r="E499" s="253"/>
      <c r="F499" s="252"/>
      <c r="G499" s="253"/>
      <c r="H499" s="253"/>
      <c r="I499" s="253"/>
      <c r="J499" s="252"/>
      <c r="K499" s="253"/>
      <c r="L499" s="252"/>
      <c r="M499" s="253"/>
    </row>
    <row r="500" spans="1:13" x14ac:dyDescent="0.25">
      <c r="A500" s="251"/>
      <c r="B500" s="252"/>
      <c r="C500" s="252"/>
      <c r="D500" s="252"/>
      <c r="E500" s="253"/>
      <c r="F500" s="252"/>
      <c r="G500" s="253"/>
      <c r="H500" s="253"/>
      <c r="I500" s="253"/>
      <c r="J500" s="252"/>
      <c r="K500" s="253"/>
      <c r="L500" s="252"/>
      <c r="M500" s="253"/>
    </row>
    <row r="501" spans="1:13" x14ac:dyDescent="0.25">
      <c r="A501" s="251"/>
      <c r="B501" s="252"/>
      <c r="C501" s="252"/>
      <c r="D501" s="252"/>
      <c r="E501" s="253"/>
      <c r="F501" s="252"/>
      <c r="G501" s="253"/>
      <c r="H501" s="253"/>
      <c r="I501" s="253"/>
      <c r="J501" s="252"/>
      <c r="K501" s="253"/>
      <c r="L501" s="252"/>
      <c r="M501" s="253"/>
    </row>
    <row r="502" spans="1:13" x14ac:dyDescent="0.25">
      <c r="A502" s="251"/>
      <c r="B502" s="252"/>
      <c r="C502" s="252"/>
      <c r="D502" s="252"/>
      <c r="E502" s="253"/>
      <c r="F502" s="252"/>
      <c r="G502" s="253"/>
      <c r="H502" s="253"/>
      <c r="I502" s="253"/>
      <c r="J502" s="252"/>
      <c r="K502" s="253"/>
      <c r="L502" s="252"/>
      <c r="M502" s="253"/>
    </row>
    <row r="503" spans="1:13" x14ac:dyDescent="0.25">
      <c r="A503" s="251"/>
      <c r="B503" s="252"/>
      <c r="C503" s="252"/>
      <c r="D503" s="252"/>
      <c r="E503" s="253"/>
      <c r="F503" s="252"/>
      <c r="G503" s="253"/>
      <c r="H503" s="253"/>
      <c r="I503" s="253"/>
      <c r="J503" s="252"/>
      <c r="K503" s="253"/>
      <c r="L503" s="252"/>
      <c r="M503" s="253"/>
    </row>
    <row r="504" spans="1:13" x14ac:dyDescent="0.25">
      <c r="A504" s="251"/>
      <c r="B504" s="252"/>
      <c r="C504" s="252"/>
      <c r="D504" s="252"/>
      <c r="E504" s="253"/>
      <c r="F504" s="252"/>
      <c r="G504" s="253"/>
      <c r="H504" s="253"/>
      <c r="I504" s="253"/>
      <c r="J504" s="252"/>
      <c r="K504" s="253"/>
      <c r="L504" s="252"/>
      <c r="M504" s="253"/>
    </row>
    <row r="505" spans="1:13" x14ac:dyDescent="0.25">
      <c r="A505" s="251"/>
      <c r="B505" s="252"/>
      <c r="C505" s="252"/>
      <c r="D505" s="252"/>
      <c r="E505" s="253"/>
      <c r="F505" s="252"/>
      <c r="G505" s="253"/>
      <c r="H505" s="253"/>
      <c r="I505" s="253"/>
      <c r="J505" s="252"/>
      <c r="K505" s="253"/>
      <c r="L505" s="252"/>
      <c r="M505" s="253"/>
    </row>
    <row r="506" spans="1:13" x14ac:dyDescent="0.25">
      <c r="A506" s="251"/>
      <c r="B506" s="252"/>
      <c r="C506" s="252"/>
      <c r="D506" s="252"/>
      <c r="E506" s="253"/>
      <c r="F506" s="252"/>
      <c r="G506" s="253"/>
      <c r="H506" s="253"/>
      <c r="I506" s="253"/>
      <c r="J506" s="252"/>
      <c r="K506" s="253"/>
      <c r="L506" s="252"/>
      <c r="M506" s="253"/>
    </row>
    <row r="507" spans="1:13" x14ac:dyDescent="0.25">
      <c r="A507" s="251"/>
      <c r="B507" s="252"/>
      <c r="C507" s="252"/>
      <c r="D507" s="252"/>
      <c r="E507" s="253"/>
      <c r="F507" s="252"/>
      <c r="G507" s="253"/>
      <c r="H507" s="253"/>
      <c r="I507" s="253"/>
      <c r="J507" s="252"/>
      <c r="K507" s="253"/>
      <c r="L507" s="252"/>
      <c r="M507" s="253"/>
    </row>
    <row r="508" spans="1:13" x14ac:dyDescent="0.25">
      <c r="A508" s="251"/>
      <c r="B508" s="252"/>
      <c r="C508" s="252"/>
      <c r="D508" s="252"/>
      <c r="E508" s="253"/>
      <c r="F508" s="252"/>
      <c r="G508" s="253"/>
      <c r="H508" s="253"/>
      <c r="I508" s="253"/>
      <c r="J508" s="252"/>
      <c r="K508" s="253"/>
      <c r="L508" s="252"/>
      <c r="M508" s="253"/>
    </row>
    <row r="509" spans="1:13" x14ac:dyDescent="0.25">
      <c r="A509" s="251"/>
      <c r="B509" s="252"/>
      <c r="C509" s="252"/>
      <c r="D509" s="252"/>
      <c r="E509" s="253"/>
      <c r="F509" s="252"/>
      <c r="G509" s="253"/>
      <c r="H509" s="253"/>
      <c r="I509" s="253"/>
      <c r="J509" s="252"/>
      <c r="K509" s="253"/>
      <c r="L509" s="252"/>
      <c r="M509" s="253"/>
    </row>
    <row r="510" spans="1:13" x14ac:dyDescent="0.25">
      <c r="A510" s="251"/>
      <c r="B510" s="252"/>
      <c r="C510" s="252"/>
      <c r="D510" s="252"/>
      <c r="E510" s="253"/>
      <c r="F510" s="252"/>
      <c r="G510" s="253"/>
      <c r="H510" s="253"/>
      <c r="I510" s="253"/>
      <c r="J510" s="252"/>
      <c r="K510" s="253"/>
      <c r="L510" s="252"/>
      <c r="M510" s="253"/>
    </row>
    <row r="511" spans="1:13" x14ac:dyDescent="0.25">
      <c r="A511" s="251"/>
      <c r="B511" s="252"/>
      <c r="C511" s="252"/>
      <c r="D511" s="252"/>
      <c r="E511" s="253"/>
      <c r="F511" s="252"/>
      <c r="G511" s="253"/>
      <c r="H511" s="253"/>
      <c r="I511" s="253"/>
      <c r="J511" s="252"/>
      <c r="K511" s="253"/>
      <c r="L511" s="252"/>
      <c r="M511" s="253"/>
    </row>
    <row r="512" spans="1:13" x14ac:dyDescent="0.25">
      <c r="A512" s="251"/>
      <c r="B512" s="252"/>
      <c r="C512" s="252"/>
      <c r="D512" s="252"/>
      <c r="E512" s="253"/>
      <c r="F512" s="252"/>
      <c r="G512" s="253"/>
      <c r="H512" s="253"/>
      <c r="I512" s="253"/>
      <c r="J512" s="252"/>
      <c r="K512" s="253"/>
      <c r="L512" s="252"/>
      <c r="M512" s="253"/>
    </row>
    <row r="513" spans="1:13" x14ac:dyDescent="0.25">
      <c r="A513" s="251"/>
      <c r="B513" s="252"/>
      <c r="C513" s="252"/>
      <c r="D513" s="252"/>
      <c r="E513" s="253"/>
      <c r="F513" s="252"/>
      <c r="G513" s="253"/>
      <c r="H513" s="253"/>
      <c r="I513" s="253"/>
      <c r="J513" s="252"/>
      <c r="K513" s="253"/>
      <c r="L513" s="252"/>
      <c r="M513" s="253"/>
    </row>
    <row r="514" spans="1:13" x14ac:dyDescent="0.25">
      <c r="A514" s="251"/>
      <c r="B514" s="252"/>
      <c r="C514" s="252"/>
      <c r="D514" s="252"/>
      <c r="E514" s="253"/>
      <c r="F514" s="252"/>
      <c r="G514" s="253"/>
      <c r="H514" s="253"/>
      <c r="I514" s="253"/>
      <c r="J514" s="252"/>
      <c r="K514" s="253"/>
      <c r="L514" s="252"/>
      <c r="M514" s="253"/>
    </row>
    <row r="515" spans="1:13" x14ac:dyDescent="0.25">
      <c r="A515" s="251"/>
      <c r="B515" s="252"/>
      <c r="C515" s="252"/>
      <c r="D515" s="252"/>
      <c r="E515" s="253"/>
      <c r="F515" s="252"/>
      <c r="G515" s="253"/>
      <c r="H515" s="253"/>
      <c r="I515" s="253"/>
      <c r="J515" s="252"/>
      <c r="K515" s="253"/>
      <c r="L515" s="252"/>
      <c r="M515" s="253"/>
    </row>
    <row r="516" spans="1:13" x14ac:dyDescent="0.25">
      <c r="A516" s="251"/>
      <c r="B516" s="252"/>
      <c r="C516" s="252"/>
      <c r="D516" s="252"/>
      <c r="E516" s="253"/>
      <c r="F516" s="252"/>
      <c r="G516" s="253"/>
      <c r="H516" s="253"/>
      <c r="I516" s="253"/>
      <c r="J516" s="252"/>
      <c r="K516" s="253"/>
      <c r="L516" s="252"/>
      <c r="M516" s="253"/>
    </row>
    <row r="517" spans="1:13" x14ac:dyDescent="0.25">
      <c r="A517" s="251"/>
      <c r="B517" s="252"/>
      <c r="C517" s="252"/>
      <c r="D517" s="252"/>
      <c r="E517" s="253"/>
      <c r="F517" s="252"/>
      <c r="G517" s="253"/>
      <c r="H517" s="253"/>
      <c r="I517" s="253"/>
      <c r="J517" s="252"/>
      <c r="K517" s="253"/>
      <c r="L517" s="252"/>
      <c r="M517" s="253"/>
    </row>
    <row r="518" spans="1:13" x14ac:dyDescent="0.25">
      <c r="A518" s="251"/>
      <c r="B518" s="252"/>
      <c r="C518" s="252"/>
      <c r="D518" s="252"/>
      <c r="E518" s="253"/>
      <c r="F518" s="252"/>
      <c r="G518" s="253"/>
      <c r="H518" s="253"/>
      <c r="I518" s="253"/>
      <c r="J518" s="252"/>
      <c r="K518" s="253"/>
      <c r="L518" s="252"/>
      <c r="M518" s="253"/>
    </row>
    <row r="519" spans="1:13" x14ac:dyDescent="0.25">
      <c r="A519" s="251"/>
      <c r="B519" s="252"/>
      <c r="C519" s="252"/>
      <c r="D519" s="252"/>
      <c r="E519" s="253"/>
      <c r="F519" s="252"/>
      <c r="G519" s="253"/>
      <c r="H519" s="253"/>
      <c r="I519" s="253"/>
      <c r="J519" s="252"/>
      <c r="K519" s="253"/>
      <c r="L519" s="252"/>
      <c r="M519" s="253"/>
    </row>
    <row r="520" spans="1:13" x14ac:dyDescent="0.25">
      <c r="A520" s="251"/>
      <c r="B520" s="252"/>
      <c r="C520" s="252"/>
      <c r="D520" s="252"/>
      <c r="E520" s="253"/>
      <c r="F520" s="252"/>
      <c r="G520" s="253"/>
      <c r="H520" s="253"/>
      <c r="I520" s="253"/>
      <c r="J520" s="252"/>
      <c r="K520" s="253"/>
      <c r="L520" s="252"/>
      <c r="M520" s="253"/>
    </row>
    <row r="521" spans="1:13" x14ac:dyDescent="0.25">
      <c r="A521" s="251"/>
      <c r="B521" s="252"/>
      <c r="C521" s="252"/>
      <c r="D521" s="252"/>
      <c r="E521" s="253"/>
      <c r="F521" s="252"/>
      <c r="G521" s="253"/>
      <c r="H521" s="253"/>
      <c r="I521" s="253"/>
      <c r="J521" s="252"/>
      <c r="K521" s="253"/>
      <c r="L521" s="252"/>
      <c r="M521" s="253"/>
    </row>
    <row r="522" spans="1:13" x14ac:dyDescent="0.25">
      <c r="A522" s="251"/>
      <c r="B522" s="252"/>
      <c r="C522" s="252"/>
      <c r="D522" s="252"/>
      <c r="E522" s="253"/>
      <c r="F522" s="252"/>
      <c r="G522" s="253"/>
      <c r="H522" s="253"/>
      <c r="I522" s="253"/>
      <c r="J522" s="252"/>
      <c r="K522" s="253"/>
      <c r="L522" s="252"/>
      <c r="M522" s="253"/>
    </row>
    <row r="523" spans="1:13" x14ac:dyDescent="0.25">
      <c r="A523" s="251"/>
      <c r="B523" s="252"/>
      <c r="C523" s="252"/>
      <c r="D523" s="252"/>
      <c r="E523" s="253"/>
      <c r="F523" s="252"/>
      <c r="G523" s="253"/>
      <c r="H523" s="253"/>
      <c r="I523" s="253"/>
      <c r="J523" s="252"/>
      <c r="K523" s="253"/>
      <c r="L523" s="252"/>
      <c r="M523" s="253"/>
    </row>
    <row r="524" spans="1:13" x14ac:dyDescent="0.25">
      <c r="A524" s="251"/>
      <c r="B524" s="252"/>
      <c r="C524" s="252"/>
      <c r="D524" s="252"/>
      <c r="E524" s="253"/>
      <c r="F524" s="252"/>
      <c r="G524" s="253"/>
      <c r="H524" s="253"/>
      <c r="I524" s="253"/>
      <c r="J524" s="252"/>
      <c r="K524" s="253"/>
      <c r="L524" s="252"/>
      <c r="M524" s="253"/>
    </row>
    <row r="525" spans="1:13" x14ac:dyDescent="0.25">
      <c r="A525" s="251"/>
      <c r="B525" s="252"/>
      <c r="C525" s="252"/>
      <c r="D525" s="252"/>
      <c r="E525" s="253"/>
      <c r="F525" s="252"/>
      <c r="G525" s="253"/>
      <c r="H525" s="253"/>
      <c r="I525" s="253"/>
      <c r="J525" s="252"/>
      <c r="K525" s="253"/>
      <c r="L525" s="252"/>
      <c r="M525" s="253"/>
    </row>
    <row r="526" spans="1:13" x14ac:dyDescent="0.25">
      <c r="A526" s="251"/>
      <c r="B526" s="252"/>
      <c r="C526" s="252"/>
      <c r="D526" s="252"/>
      <c r="E526" s="253"/>
      <c r="F526" s="252"/>
      <c r="G526" s="253"/>
      <c r="H526" s="253"/>
      <c r="I526" s="253"/>
      <c r="J526" s="252"/>
      <c r="K526" s="253"/>
      <c r="L526" s="252"/>
      <c r="M526" s="253"/>
    </row>
    <row r="527" spans="1:13" x14ac:dyDescent="0.25">
      <c r="A527" s="251"/>
      <c r="B527" s="252"/>
      <c r="C527" s="252"/>
      <c r="D527" s="252"/>
      <c r="E527" s="253"/>
      <c r="F527" s="252"/>
      <c r="G527" s="253"/>
      <c r="H527" s="253"/>
      <c r="I527" s="253"/>
      <c r="J527" s="252"/>
      <c r="K527" s="253"/>
      <c r="L527" s="252"/>
      <c r="M527" s="253"/>
    </row>
    <row r="528" spans="1:13" x14ac:dyDescent="0.25">
      <c r="A528" s="251"/>
      <c r="B528" s="252"/>
      <c r="C528" s="252"/>
      <c r="D528" s="252"/>
      <c r="E528" s="253"/>
      <c r="F528" s="252"/>
      <c r="G528" s="253"/>
      <c r="H528" s="253"/>
      <c r="I528" s="253"/>
      <c r="J528" s="252"/>
      <c r="K528" s="253"/>
      <c r="L528" s="252"/>
      <c r="M528" s="253"/>
    </row>
    <row r="529" spans="1:13" x14ac:dyDescent="0.25">
      <c r="A529" s="251"/>
      <c r="B529" s="252"/>
      <c r="C529" s="252"/>
      <c r="D529" s="252"/>
      <c r="E529" s="253"/>
      <c r="F529" s="252"/>
      <c r="G529" s="253"/>
      <c r="H529" s="253"/>
      <c r="I529" s="253"/>
      <c r="J529" s="252"/>
      <c r="K529" s="253"/>
      <c r="L529" s="252"/>
      <c r="M529" s="253"/>
    </row>
    <row r="530" spans="1:13" x14ac:dyDescent="0.25">
      <c r="A530" s="251"/>
      <c r="B530" s="252"/>
      <c r="C530" s="252"/>
      <c r="D530" s="252"/>
      <c r="E530" s="253"/>
      <c r="F530" s="252"/>
      <c r="G530" s="253"/>
      <c r="H530" s="253"/>
      <c r="I530" s="253"/>
      <c r="J530" s="252"/>
      <c r="K530" s="253"/>
      <c r="L530" s="252"/>
      <c r="M530" s="253"/>
    </row>
    <row r="531" spans="1:13" x14ac:dyDescent="0.25">
      <c r="A531" s="251"/>
      <c r="B531" s="252"/>
      <c r="C531" s="252"/>
      <c r="D531" s="252"/>
      <c r="E531" s="253"/>
      <c r="F531" s="252"/>
      <c r="G531" s="253"/>
      <c r="H531" s="253"/>
      <c r="I531" s="253"/>
      <c r="J531" s="252"/>
      <c r="K531" s="253"/>
      <c r="L531" s="252"/>
      <c r="M531" s="253"/>
    </row>
    <row r="532" spans="1:13" x14ac:dyDescent="0.25">
      <c r="A532" s="251"/>
      <c r="B532" s="252"/>
      <c r="C532" s="252"/>
      <c r="D532" s="252"/>
      <c r="E532" s="253"/>
      <c r="F532" s="252"/>
      <c r="G532" s="253"/>
      <c r="H532" s="253"/>
      <c r="I532" s="253"/>
      <c r="J532" s="252"/>
      <c r="K532" s="253"/>
      <c r="L532" s="252"/>
      <c r="M532" s="253"/>
    </row>
    <row r="533" spans="1:13" x14ac:dyDescent="0.25">
      <c r="A533" s="251"/>
      <c r="B533" s="252"/>
      <c r="C533" s="252"/>
      <c r="D533" s="252"/>
      <c r="E533" s="253"/>
      <c r="F533" s="252"/>
      <c r="G533" s="253"/>
      <c r="H533" s="253"/>
      <c r="I533" s="253"/>
      <c r="J533" s="252"/>
      <c r="K533" s="253"/>
      <c r="L533" s="252"/>
      <c r="M533" s="253"/>
    </row>
    <row r="534" spans="1:13" x14ac:dyDescent="0.25">
      <c r="A534" s="251"/>
      <c r="B534" s="252"/>
      <c r="C534" s="252"/>
      <c r="D534" s="252"/>
      <c r="E534" s="253"/>
      <c r="F534" s="252"/>
      <c r="G534" s="253"/>
      <c r="H534" s="253"/>
      <c r="I534" s="253"/>
      <c r="J534" s="252"/>
      <c r="K534" s="253"/>
      <c r="L534" s="252"/>
      <c r="M534" s="253"/>
    </row>
    <row r="535" spans="1:13" x14ac:dyDescent="0.25">
      <c r="A535" s="251"/>
      <c r="B535" s="252"/>
      <c r="C535" s="252"/>
      <c r="D535" s="252"/>
      <c r="E535" s="253"/>
      <c r="F535" s="252"/>
      <c r="G535" s="253"/>
      <c r="H535" s="253"/>
      <c r="I535" s="253"/>
      <c r="J535" s="252"/>
      <c r="K535" s="253"/>
      <c r="L535" s="252"/>
      <c r="M535" s="253"/>
    </row>
    <row r="536" spans="1:13" x14ac:dyDescent="0.25">
      <c r="A536" s="251"/>
      <c r="B536" s="252"/>
      <c r="C536" s="252"/>
      <c r="D536" s="252"/>
      <c r="E536" s="253"/>
      <c r="F536" s="252"/>
      <c r="G536" s="253"/>
      <c r="H536" s="253"/>
      <c r="I536" s="253"/>
      <c r="J536" s="252"/>
      <c r="K536" s="253"/>
      <c r="L536" s="252"/>
      <c r="M536" s="253"/>
    </row>
    <row r="537" spans="1:13" x14ac:dyDescent="0.25">
      <c r="A537" s="251"/>
      <c r="B537" s="252"/>
      <c r="C537" s="252"/>
      <c r="D537" s="252"/>
      <c r="E537" s="253"/>
      <c r="F537" s="252"/>
      <c r="G537" s="253"/>
      <c r="H537" s="253"/>
      <c r="I537" s="253"/>
      <c r="J537" s="252"/>
      <c r="K537" s="253"/>
      <c r="L537" s="252"/>
      <c r="M537" s="253"/>
    </row>
    <row r="538" spans="1:13" x14ac:dyDescent="0.25">
      <c r="A538" s="251"/>
      <c r="B538" s="252"/>
      <c r="C538" s="252"/>
      <c r="D538" s="252"/>
      <c r="E538" s="253"/>
      <c r="F538" s="252"/>
      <c r="G538" s="253"/>
      <c r="H538" s="253"/>
      <c r="I538" s="253"/>
      <c r="J538" s="252"/>
      <c r="K538" s="253"/>
      <c r="L538" s="252"/>
      <c r="M538" s="253"/>
    </row>
    <row r="539" spans="1:13" x14ac:dyDescent="0.25">
      <c r="A539" s="251"/>
      <c r="B539" s="252"/>
      <c r="C539" s="252"/>
      <c r="D539" s="252"/>
      <c r="E539" s="253"/>
      <c r="F539" s="252"/>
      <c r="G539" s="253"/>
      <c r="H539" s="253"/>
      <c r="I539" s="253"/>
      <c r="J539" s="252"/>
      <c r="K539" s="253"/>
      <c r="L539" s="252"/>
      <c r="M539" s="253"/>
    </row>
    <row r="540" spans="1:13" x14ac:dyDescent="0.25">
      <c r="A540" s="251"/>
      <c r="B540" s="252"/>
      <c r="C540" s="252"/>
      <c r="D540" s="252"/>
      <c r="E540" s="253"/>
      <c r="F540" s="252"/>
      <c r="G540" s="253"/>
      <c r="H540" s="253"/>
      <c r="I540" s="253"/>
      <c r="J540" s="252"/>
      <c r="K540" s="253"/>
      <c r="L540" s="252"/>
      <c r="M540" s="253"/>
    </row>
    <row r="541" spans="1:13" x14ac:dyDescent="0.25">
      <c r="A541" s="251"/>
      <c r="B541" s="252"/>
      <c r="C541" s="252"/>
      <c r="D541" s="252"/>
      <c r="E541" s="253"/>
      <c r="F541" s="252"/>
      <c r="G541" s="253"/>
      <c r="H541" s="253"/>
      <c r="I541" s="253"/>
      <c r="J541" s="252"/>
      <c r="K541" s="253"/>
      <c r="L541" s="252"/>
      <c r="M541" s="253"/>
    </row>
    <row r="542" spans="1:13" x14ac:dyDescent="0.25">
      <c r="A542" s="251"/>
      <c r="B542" s="252"/>
      <c r="C542" s="252"/>
      <c r="D542" s="252"/>
      <c r="E542" s="253"/>
      <c r="F542" s="252"/>
      <c r="G542" s="253"/>
      <c r="H542" s="253"/>
      <c r="I542" s="253"/>
      <c r="J542" s="252"/>
      <c r="K542" s="253"/>
      <c r="L542" s="252"/>
      <c r="M542" s="253"/>
    </row>
    <row r="543" spans="1:13" x14ac:dyDescent="0.25">
      <c r="A543" s="251"/>
      <c r="B543" s="252"/>
      <c r="C543" s="252"/>
      <c r="D543" s="252"/>
      <c r="E543" s="253"/>
      <c r="F543" s="252"/>
      <c r="G543" s="253"/>
      <c r="H543" s="253"/>
      <c r="I543" s="253"/>
      <c r="J543" s="252"/>
      <c r="K543" s="253"/>
      <c r="L543" s="252"/>
      <c r="M543" s="253"/>
    </row>
    <row r="544" spans="1:13" x14ac:dyDescent="0.25">
      <c r="A544" s="251"/>
      <c r="B544" s="252"/>
      <c r="C544" s="252"/>
      <c r="D544" s="252"/>
      <c r="E544" s="253"/>
      <c r="F544" s="252"/>
      <c r="G544" s="253"/>
      <c r="H544" s="253"/>
      <c r="I544" s="253"/>
      <c r="J544" s="252"/>
      <c r="K544" s="253"/>
      <c r="L544" s="252"/>
      <c r="M544" s="253"/>
    </row>
    <row r="545" spans="1:13" x14ac:dyDescent="0.25">
      <c r="A545" s="251"/>
      <c r="B545" s="252"/>
      <c r="C545" s="252"/>
      <c r="D545" s="252"/>
      <c r="E545" s="253"/>
      <c r="F545" s="252"/>
      <c r="G545" s="253"/>
      <c r="H545" s="253"/>
      <c r="I545" s="253"/>
      <c r="J545" s="252"/>
      <c r="K545" s="253"/>
      <c r="L545" s="252"/>
      <c r="M545" s="253"/>
    </row>
    <row r="546" spans="1:13" x14ac:dyDescent="0.25">
      <c r="A546" s="251"/>
      <c r="B546" s="252"/>
      <c r="C546" s="252"/>
      <c r="D546" s="252"/>
      <c r="E546" s="253"/>
      <c r="F546" s="252"/>
      <c r="G546" s="253"/>
      <c r="H546" s="253"/>
      <c r="I546" s="253"/>
      <c r="J546" s="252"/>
      <c r="K546" s="253"/>
      <c r="L546" s="252"/>
      <c r="M546" s="253"/>
    </row>
    <row r="547" spans="1:13" x14ac:dyDescent="0.25">
      <c r="A547" s="251"/>
      <c r="B547" s="252"/>
      <c r="C547" s="252"/>
      <c r="D547" s="252"/>
      <c r="E547" s="253"/>
      <c r="F547" s="252"/>
      <c r="G547" s="253"/>
      <c r="H547" s="253"/>
      <c r="I547" s="253"/>
      <c r="J547" s="252"/>
      <c r="K547" s="253"/>
      <c r="L547" s="252"/>
      <c r="M547" s="253"/>
    </row>
    <row r="548" spans="1:13" x14ac:dyDescent="0.25">
      <c r="A548" s="251"/>
      <c r="B548" s="252"/>
      <c r="C548" s="252"/>
      <c r="D548" s="252"/>
      <c r="E548" s="253"/>
      <c r="F548" s="252"/>
      <c r="G548" s="253"/>
      <c r="H548" s="253"/>
      <c r="I548" s="253"/>
      <c r="J548" s="252"/>
      <c r="K548" s="253"/>
      <c r="L548" s="252"/>
      <c r="M548" s="253"/>
    </row>
    <row r="549" spans="1:13" x14ac:dyDescent="0.25">
      <c r="A549" s="251"/>
      <c r="B549" s="252"/>
      <c r="C549" s="252"/>
      <c r="D549" s="252"/>
      <c r="E549" s="253"/>
      <c r="F549" s="252"/>
      <c r="G549" s="253"/>
      <c r="H549" s="253"/>
      <c r="I549" s="253"/>
      <c r="J549" s="252"/>
      <c r="K549" s="253"/>
      <c r="L549" s="252"/>
      <c r="M549" s="253"/>
    </row>
    <row r="550" spans="1:13" x14ac:dyDescent="0.25">
      <c r="A550" s="251"/>
      <c r="B550" s="252"/>
      <c r="C550" s="252"/>
      <c r="D550" s="252"/>
      <c r="E550" s="253"/>
      <c r="F550" s="252"/>
      <c r="G550" s="253"/>
      <c r="H550" s="253"/>
      <c r="I550" s="253"/>
      <c r="J550" s="252"/>
      <c r="K550" s="253"/>
      <c r="L550" s="252"/>
      <c r="M550" s="253"/>
    </row>
    <row r="551" spans="1:13" x14ac:dyDescent="0.25">
      <c r="A551" s="251"/>
      <c r="B551" s="252"/>
      <c r="C551" s="252"/>
      <c r="D551" s="252"/>
      <c r="E551" s="253"/>
      <c r="F551" s="252"/>
      <c r="G551" s="253"/>
      <c r="H551" s="253"/>
      <c r="I551" s="253"/>
      <c r="J551" s="252"/>
      <c r="K551" s="253"/>
      <c r="L551" s="252"/>
      <c r="M551" s="253"/>
    </row>
    <row r="552" spans="1:13" x14ac:dyDescent="0.25">
      <c r="A552" s="251"/>
      <c r="B552" s="252"/>
      <c r="C552" s="252"/>
      <c r="D552" s="252"/>
      <c r="E552" s="253"/>
      <c r="F552" s="252"/>
      <c r="G552" s="253"/>
      <c r="H552" s="253"/>
      <c r="I552" s="253"/>
      <c r="J552" s="252"/>
      <c r="K552" s="253"/>
      <c r="L552" s="252"/>
      <c r="M552" s="253"/>
    </row>
    <row r="553" spans="1:13" x14ac:dyDescent="0.25">
      <c r="A553" s="251"/>
      <c r="B553" s="252"/>
      <c r="C553" s="252"/>
      <c r="D553" s="252"/>
      <c r="E553" s="253"/>
      <c r="F553" s="252"/>
      <c r="G553" s="253"/>
      <c r="H553" s="253"/>
      <c r="I553" s="253"/>
      <c r="J553" s="252"/>
      <c r="K553" s="253"/>
      <c r="L553" s="252"/>
      <c r="M553" s="253"/>
    </row>
    <row r="554" spans="1:13" x14ac:dyDescent="0.25">
      <c r="A554" s="251"/>
      <c r="B554" s="252"/>
      <c r="C554" s="252"/>
      <c r="D554" s="252"/>
      <c r="E554" s="253"/>
      <c r="F554" s="252"/>
      <c r="G554" s="253"/>
      <c r="H554" s="253"/>
      <c r="I554" s="253"/>
      <c r="J554" s="252"/>
      <c r="K554" s="253"/>
      <c r="L554" s="252"/>
      <c r="M554" s="253"/>
    </row>
    <row r="555" spans="1:13" x14ac:dyDescent="0.25">
      <c r="A555" s="251"/>
      <c r="B555" s="252"/>
      <c r="C555" s="252"/>
      <c r="D555" s="252"/>
      <c r="E555" s="253"/>
      <c r="F555" s="252"/>
      <c r="G555" s="253"/>
      <c r="H555" s="253"/>
      <c r="I555" s="253"/>
      <c r="J555" s="252"/>
      <c r="K555" s="253"/>
      <c r="L555" s="252"/>
      <c r="M555" s="253"/>
    </row>
    <row r="556" spans="1:13" x14ac:dyDescent="0.25">
      <c r="A556" s="251"/>
      <c r="B556" s="252"/>
      <c r="C556" s="252"/>
      <c r="D556" s="252"/>
      <c r="E556" s="253"/>
      <c r="F556" s="252"/>
      <c r="G556" s="253"/>
      <c r="H556" s="253"/>
      <c r="I556" s="253"/>
      <c r="J556" s="252"/>
      <c r="K556" s="253"/>
      <c r="L556" s="252"/>
      <c r="M556" s="253"/>
    </row>
    <row r="557" spans="1:13" x14ac:dyDescent="0.25">
      <c r="A557" s="251"/>
      <c r="B557" s="252"/>
      <c r="C557" s="252"/>
      <c r="D557" s="252"/>
      <c r="E557" s="253"/>
      <c r="F557" s="252"/>
      <c r="G557" s="253"/>
      <c r="H557" s="253"/>
      <c r="I557" s="253"/>
      <c r="J557" s="252"/>
      <c r="K557" s="253"/>
      <c r="L557" s="252"/>
      <c r="M557" s="253"/>
    </row>
    <row r="558" spans="1:13" x14ac:dyDescent="0.25">
      <c r="A558" s="251"/>
      <c r="B558" s="252"/>
      <c r="C558" s="252"/>
      <c r="D558" s="252"/>
      <c r="E558" s="253"/>
      <c r="F558" s="252"/>
      <c r="G558" s="253"/>
      <c r="H558" s="253"/>
      <c r="I558" s="253"/>
      <c r="J558" s="252"/>
      <c r="K558" s="253"/>
      <c r="L558" s="252"/>
      <c r="M558" s="253"/>
    </row>
    <row r="559" spans="1:13" x14ac:dyDescent="0.25">
      <c r="A559" s="251"/>
      <c r="B559" s="252"/>
      <c r="C559" s="252"/>
      <c r="D559" s="252"/>
      <c r="E559" s="253"/>
      <c r="F559" s="252"/>
      <c r="G559" s="253"/>
      <c r="H559" s="253"/>
      <c r="I559" s="253"/>
      <c r="J559" s="252"/>
      <c r="K559" s="253"/>
      <c r="L559" s="252"/>
      <c r="M559" s="253"/>
    </row>
    <row r="560" spans="1:13" x14ac:dyDescent="0.25">
      <c r="A560" s="251"/>
      <c r="B560" s="252"/>
      <c r="C560" s="252"/>
      <c r="D560" s="252"/>
      <c r="E560" s="253"/>
      <c r="F560" s="252"/>
      <c r="G560" s="253"/>
      <c r="H560" s="253"/>
      <c r="I560" s="253"/>
      <c r="J560" s="252"/>
      <c r="K560" s="253"/>
      <c r="L560" s="252"/>
      <c r="M560" s="253"/>
    </row>
    <row r="561" spans="1:13" x14ac:dyDescent="0.25">
      <c r="A561" s="251"/>
      <c r="B561" s="252"/>
      <c r="C561" s="252"/>
      <c r="D561" s="252"/>
      <c r="E561" s="253"/>
      <c r="F561" s="252"/>
      <c r="G561" s="253"/>
      <c r="H561" s="253"/>
      <c r="I561" s="253"/>
      <c r="J561" s="252"/>
      <c r="K561" s="253"/>
      <c r="L561" s="252"/>
      <c r="M561" s="253"/>
    </row>
    <row r="562" spans="1:13" x14ac:dyDescent="0.25">
      <c r="A562" s="251"/>
      <c r="B562" s="252"/>
      <c r="C562" s="252"/>
      <c r="D562" s="252"/>
      <c r="E562" s="253"/>
      <c r="F562" s="252"/>
      <c r="G562" s="253"/>
      <c r="H562" s="253"/>
      <c r="I562" s="253"/>
      <c r="J562" s="252"/>
      <c r="K562" s="253"/>
      <c r="L562" s="252"/>
      <c r="M562" s="253"/>
    </row>
    <row r="563" spans="1:13" x14ac:dyDescent="0.25">
      <c r="A563" s="251"/>
      <c r="B563" s="252"/>
      <c r="C563" s="252"/>
      <c r="D563" s="252"/>
      <c r="E563" s="253"/>
      <c r="F563" s="252"/>
      <c r="G563" s="253"/>
      <c r="H563" s="253"/>
      <c r="I563" s="253"/>
      <c r="J563" s="252"/>
      <c r="K563" s="253"/>
      <c r="L563" s="252"/>
      <c r="M563" s="253"/>
    </row>
    <row r="564" spans="1:13" x14ac:dyDescent="0.25">
      <c r="A564" s="251"/>
      <c r="B564" s="252"/>
      <c r="C564" s="252"/>
      <c r="D564" s="252"/>
      <c r="E564" s="253"/>
      <c r="F564" s="252"/>
      <c r="G564" s="253"/>
      <c r="H564" s="253"/>
      <c r="I564" s="253"/>
      <c r="J564" s="252"/>
      <c r="K564" s="253"/>
      <c r="L564" s="252"/>
      <c r="M564" s="253"/>
    </row>
    <row r="565" spans="1:13" x14ac:dyDescent="0.25">
      <c r="A565" s="251"/>
      <c r="B565" s="252"/>
      <c r="C565" s="252"/>
      <c r="D565" s="252"/>
      <c r="E565" s="253"/>
      <c r="F565" s="252"/>
      <c r="G565" s="253"/>
      <c r="H565" s="253"/>
      <c r="I565" s="253"/>
      <c r="J565" s="252"/>
      <c r="K565" s="253"/>
      <c r="L565" s="252"/>
      <c r="M565" s="253"/>
    </row>
    <row r="566" spans="1:13" x14ac:dyDescent="0.25">
      <c r="A566" s="251"/>
      <c r="B566" s="252"/>
      <c r="C566" s="252"/>
      <c r="D566" s="252"/>
      <c r="E566" s="253"/>
      <c r="F566" s="252"/>
      <c r="G566" s="253"/>
      <c r="H566" s="253"/>
      <c r="I566" s="253"/>
      <c r="J566" s="252"/>
      <c r="K566" s="253"/>
      <c r="L566" s="252"/>
      <c r="M566" s="253"/>
    </row>
    <row r="567" spans="1:13" x14ac:dyDescent="0.25">
      <c r="A567" s="251"/>
      <c r="B567" s="252"/>
      <c r="C567" s="252"/>
      <c r="D567" s="252"/>
      <c r="E567" s="253"/>
      <c r="F567" s="252"/>
      <c r="G567" s="253"/>
      <c r="H567" s="253"/>
      <c r="I567" s="253"/>
      <c r="J567" s="252"/>
      <c r="K567" s="253"/>
      <c r="L567" s="252"/>
      <c r="M567" s="253"/>
    </row>
    <row r="568" spans="1:13" x14ac:dyDescent="0.25">
      <c r="A568" s="251"/>
      <c r="B568" s="252"/>
      <c r="C568" s="252"/>
      <c r="D568" s="252"/>
      <c r="E568" s="253"/>
      <c r="F568" s="252"/>
      <c r="G568" s="253"/>
      <c r="H568" s="253"/>
      <c r="I568" s="253"/>
      <c r="J568" s="252"/>
      <c r="K568" s="253"/>
      <c r="L568" s="252"/>
      <c r="M568" s="253"/>
    </row>
    <row r="569" spans="1:13" x14ac:dyDescent="0.25">
      <c r="A569" s="251"/>
      <c r="B569" s="252"/>
      <c r="C569" s="252"/>
      <c r="D569" s="252"/>
      <c r="E569" s="253"/>
      <c r="F569" s="252"/>
      <c r="G569" s="253"/>
      <c r="H569" s="253"/>
      <c r="I569" s="253"/>
      <c r="J569" s="252"/>
      <c r="K569" s="253"/>
      <c r="L569" s="252"/>
      <c r="M569" s="253"/>
    </row>
    <row r="570" spans="1:13" x14ac:dyDescent="0.25">
      <c r="A570" s="251"/>
      <c r="B570" s="252"/>
      <c r="C570" s="252"/>
      <c r="D570" s="252"/>
      <c r="E570" s="253"/>
      <c r="F570" s="252"/>
      <c r="G570" s="253"/>
      <c r="H570" s="253"/>
      <c r="I570" s="253"/>
      <c r="J570" s="252"/>
      <c r="K570" s="253"/>
      <c r="L570" s="252"/>
      <c r="M570" s="253"/>
    </row>
    <row r="571" spans="1:13" x14ac:dyDescent="0.25">
      <c r="A571" s="251"/>
      <c r="B571" s="252"/>
      <c r="C571" s="252"/>
      <c r="D571" s="252"/>
      <c r="E571" s="253"/>
      <c r="F571" s="252"/>
      <c r="G571" s="253"/>
      <c r="H571" s="253"/>
      <c r="I571" s="253"/>
      <c r="J571" s="252"/>
      <c r="K571" s="253"/>
      <c r="L571" s="252"/>
      <c r="M571" s="253"/>
    </row>
    <row r="572" spans="1:13" x14ac:dyDescent="0.25">
      <c r="A572" s="251"/>
      <c r="B572" s="252"/>
      <c r="C572" s="252"/>
      <c r="D572" s="252"/>
      <c r="E572" s="253"/>
      <c r="F572" s="252"/>
      <c r="G572" s="253"/>
      <c r="H572" s="253"/>
      <c r="I572" s="253"/>
      <c r="J572" s="252"/>
      <c r="K572" s="253"/>
      <c r="L572" s="252"/>
      <c r="M572" s="253"/>
    </row>
    <row r="573" spans="1:13" x14ac:dyDescent="0.25">
      <c r="A573" s="251"/>
      <c r="B573" s="252"/>
      <c r="C573" s="252"/>
      <c r="D573" s="252"/>
      <c r="E573" s="253"/>
      <c r="F573" s="252"/>
      <c r="G573" s="253"/>
      <c r="H573" s="253"/>
      <c r="I573" s="253"/>
      <c r="J573" s="252"/>
      <c r="K573" s="253"/>
      <c r="L573" s="252"/>
      <c r="M573" s="253"/>
    </row>
    <row r="574" spans="1:13" x14ac:dyDescent="0.25">
      <c r="A574" s="251"/>
      <c r="B574" s="252"/>
      <c r="C574" s="252"/>
      <c r="D574" s="252"/>
      <c r="E574" s="253"/>
      <c r="F574" s="252"/>
      <c r="G574" s="253"/>
      <c r="H574" s="253"/>
      <c r="I574" s="253"/>
      <c r="J574" s="252"/>
      <c r="K574" s="253"/>
      <c r="L574" s="252"/>
      <c r="M574" s="253"/>
    </row>
    <row r="575" spans="1:13" x14ac:dyDescent="0.25">
      <c r="A575" s="251"/>
      <c r="B575" s="252"/>
      <c r="C575" s="252"/>
      <c r="D575" s="252"/>
      <c r="E575" s="253"/>
      <c r="F575" s="252"/>
      <c r="G575" s="253"/>
      <c r="H575" s="253"/>
      <c r="I575" s="253"/>
      <c r="J575" s="252"/>
      <c r="K575" s="253"/>
      <c r="L575" s="252"/>
      <c r="M575" s="253"/>
    </row>
    <row r="576" spans="1:13" x14ac:dyDescent="0.25">
      <c r="A576" s="251"/>
      <c r="B576" s="252"/>
      <c r="C576" s="252"/>
      <c r="D576" s="252"/>
      <c r="E576" s="253"/>
      <c r="F576" s="252"/>
      <c r="G576" s="253"/>
      <c r="H576" s="253"/>
      <c r="I576" s="253"/>
      <c r="J576" s="252"/>
      <c r="K576" s="253"/>
      <c r="L576" s="252"/>
      <c r="M576" s="253"/>
    </row>
    <row r="577" spans="1:13" x14ac:dyDescent="0.25">
      <c r="A577" s="251"/>
      <c r="B577" s="252"/>
      <c r="C577" s="252"/>
      <c r="D577" s="252"/>
      <c r="E577" s="253"/>
      <c r="F577" s="252"/>
      <c r="G577" s="253"/>
      <c r="H577" s="253"/>
      <c r="I577" s="253"/>
      <c r="J577" s="252"/>
      <c r="K577" s="253"/>
      <c r="L577" s="252"/>
      <c r="M577" s="253"/>
    </row>
    <row r="578" spans="1:13" x14ac:dyDescent="0.25">
      <c r="A578" s="251"/>
      <c r="B578" s="252"/>
      <c r="C578" s="252"/>
      <c r="D578" s="252"/>
      <c r="E578" s="253"/>
      <c r="F578" s="252"/>
      <c r="G578" s="253"/>
      <c r="H578" s="253"/>
      <c r="I578" s="253"/>
      <c r="J578" s="252"/>
      <c r="K578" s="253"/>
      <c r="L578" s="252"/>
      <c r="M578" s="253"/>
    </row>
    <row r="579" spans="1:13" x14ac:dyDescent="0.25">
      <c r="A579" s="251"/>
      <c r="B579" s="252"/>
      <c r="C579" s="252"/>
      <c r="D579" s="252"/>
      <c r="E579" s="253"/>
      <c r="F579" s="252"/>
      <c r="G579" s="253"/>
      <c r="H579" s="253"/>
      <c r="I579" s="253"/>
      <c r="J579" s="252"/>
      <c r="K579" s="253"/>
      <c r="L579" s="252"/>
      <c r="M579" s="253"/>
    </row>
    <row r="580" spans="1:13" x14ac:dyDescent="0.25">
      <c r="A580" s="251"/>
      <c r="B580" s="252"/>
      <c r="C580" s="252"/>
      <c r="D580" s="252"/>
      <c r="E580" s="253"/>
      <c r="F580" s="252"/>
      <c r="G580" s="253"/>
      <c r="H580" s="253"/>
      <c r="I580" s="253"/>
      <c r="J580" s="252"/>
      <c r="K580" s="253"/>
      <c r="L580" s="252"/>
      <c r="M580" s="253"/>
    </row>
    <row r="581" spans="1:13" x14ac:dyDescent="0.25">
      <c r="A581" s="251"/>
      <c r="B581" s="252"/>
      <c r="C581" s="252"/>
      <c r="D581" s="252"/>
      <c r="E581" s="253"/>
      <c r="F581" s="252"/>
      <c r="G581" s="253"/>
      <c r="H581" s="253"/>
      <c r="I581" s="253"/>
      <c r="J581" s="252"/>
      <c r="K581" s="253"/>
      <c r="L581" s="252"/>
      <c r="M581" s="253"/>
    </row>
    <row r="582" spans="1:13" x14ac:dyDescent="0.25">
      <c r="A582" s="251"/>
      <c r="B582" s="252"/>
      <c r="C582" s="252"/>
      <c r="D582" s="252"/>
      <c r="E582" s="253"/>
      <c r="F582" s="252"/>
      <c r="G582" s="253"/>
      <c r="H582" s="253"/>
      <c r="I582" s="253"/>
      <c r="J582" s="252"/>
      <c r="K582" s="253"/>
      <c r="L582" s="252"/>
      <c r="M582" s="253"/>
    </row>
    <row r="583" spans="1:13" x14ac:dyDescent="0.25">
      <c r="A583" s="251"/>
      <c r="B583" s="252"/>
      <c r="C583" s="252"/>
      <c r="D583" s="252"/>
      <c r="E583" s="253"/>
      <c r="F583" s="252"/>
      <c r="G583" s="253"/>
      <c r="H583" s="253"/>
      <c r="I583" s="253"/>
      <c r="J583" s="252"/>
      <c r="K583" s="253"/>
      <c r="L583" s="252"/>
      <c r="M583" s="253"/>
    </row>
    <row r="584" spans="1:13" x14ac:dyDescent="0.25">
      <c r="A584" s="251"/>
      <c r="B584" s="252"/>
      <c r="C584" s="252"/>
      <c r="D584" s="252"/>
      <c r="E584" s="253"/>
      <c r="F584" s="252"/>
      <c r="G584" s="253"/>
      <c r="H584" s="253"/>
      <c r="I584" s="253"/>
      <c r="J584" s="252"/>
      <c r="K584" s="253"/>
      <c r="L584" s="252"/>
      <c r="M584" s="253"/>
    </row>
    <row r="585" spans="1:13" x14ac:dyDescent="0.25">
      <c r="A585" s="251"/>
      <c r="B585" s="252"/>
      <c r="C585" s="252"/>
      <c r="D585" s="252"/>
      <c r="E585" s="253"/>
      <c r="F585" s="252"/>
      <c r="G585" s="253"/>
      <c r="H585" s="253"/>
      <c r="I585" s="253"/>
      <c r="J585" s="252"/>
      <c r="K585" s="253"/>
      <c r="L585" s="252"/>
      <c r="M585" s="253"/>
    </row>
    <row r="586" spans="1:13" x14ac:dyDescent="0.25">
      <c r="A586" s="251"/>
      <c r="B586" s="252"/>
      <c r="C586" s="252"/>
      <c r="D586" s="252"/>
      <c r="E586" s="253"/>
      <c r="F586" s="252"/>
      <c r="G586" s="253"/>
      <c r="H586" s="253"/>
      <c r="I586" s="253"/>
      <c r="J586" s="252"/>
      <c r="K586" s="253"/>
      <c r="L586" s="252"/>
      <c r="M586" s="253"/>
    </row>
    <row r="587" spans="1:13" x14ac:dyDescent="0.25">
      <c r="A587" s="251"/>
      <c r="B587" s="252"/>
      <c r="C587" s="252"/>
      <c r="D587" s="252"/>
      <c r="E587" s="253"/>
      <c r="F587" s="252"/>
      <c r="G587" s="253"/>
      <c r="H587" s="253"/>
      <c r="I587" s="253"/>
      <c r="J587" s="252"/>
      <c r="K587" s="253"/>
      <c r="L587" s="252"/>
      <c r="M587" s="253"/>
    </row>
    <row r="588" spans="1:13" x14ac:dyDescent="0.25">
      <c r="A588" s="251"/>
      <c r="B588" s="252"/>
      <c r="C588" s="252"/>
      <c r="D588" s="252"/>
      <c r="E588" s="253"/>
      <c r="F588" s="252"/>
      <c r="G588" s="253"/>
      <c r="H588" s="253"/>
      <c r="I588" s="253"/>
      <c r="J588" s="252"/>
      <c r="K588" s="253"/>
      <c r="L588" s="252"/>
      <c r="M588" s="253"/>
    </row>
    <row r="589" spans="1:13" x14ac:dyDescent="0.25">
      <c r="A589" s="251"/>
      <c r="B589" s="252"/>
      <c r="C589" s="252"/>
      <c r="D589" s="252"/>
      <c r="E589" s="253"/>
      <c r="F589" s="252"/>
      <c r="G589" s="253"/>
      <c r="H589" s="253"/>
      <c r="I589" s="253"/>
      <c r="J589" s="252"/>
      <c r="K589" s="253"/>
      <c r="L589" s="252"/>
      <c r="M589" s="253"/>
    </row>
    <row r="590" spans="1:13" x14ac:dyDescent="0.25">
      <c r="A590" s="251"/>
      <c r="B590" s="252"/>
      <c r="C590" s="252"/>
      <c r="D590" s="252"/>
      <c r="E590" s="253"/>
      <c r="F590" s="252"/>
      <c r="G590" s="253"/>
      <c r="H590" s="253"/>
      <c r="I590" s="253"/>
      <c r="J590" s="252"/>
      <c r="K590" s="253"/>
      <c r="L590" s="252"/>
      <c r="M590" s="253"/>
    </row>
    <row r="591" spans="1:13" x14ac:dyDescent="0.25">
      <c r="A591" s="251"/>
      <c r="B591" s="252"/>
      <c r="C591" s="252"/>
      <c r="D591" s="252"/>
      <c r="E591" s="253"/>
      <c r="F591" s="252"/>
      <c r="G591" s="253"/>
      <c r="H591" s="253"/>
      <c r="I591" s="253"/>
      <c r="J591" s="252"/>
      <c r="K591" s="253"/>
      <c r="L591" s="252"/>
      <c r="M591" s="253"/>
    </row>
    <row r="592" spans="1:13" x14ac:dyDescent="0.25">
      <c r="A592" s="251"/>
      <c r="B592" s="252"/>
      <c r="C592" s="252"/>
      <c r="D592" s="252"/>
      <c r="E592" s="253"/>
      <c r="F592" s="252"/>
      <c r="G592" s="253"/>
      <c r="H592" s="253"/>
      <c r="I592" s="253"/>
      <c r="J592" s="252"/>
      <c r="K592" s="253"/>
      <c r="L592" s="252"/>
      <c r="M592" s="253"/>
    </row>
    <row r="593" spans="1:13" x14ac:dyDescent="0.25">
      <c r="A593" s="251"/>
      <c r="B593" s="252"/>
      <c r="C593" s="252"/>
      <c r="D593" s="252"/>
      <c r="E593" s="253"/>
      <c r="F593" s="252"/>
      <c r="G593" s="253"/>
      <c r="H593" s="253"/>
      <c r="I593" s="253"/>
      <c r="J593" s="252"/>
      <c r="K593" s="253"/>
      <c r="L593" s="252"/>
      <c r="M593" s="253"/>
    </row>
    <row r="594" spans="1:13" x14ac:dyDescent="0.25">
      <c r="A594" s="251"/>
      <c r="B594" s="252"/>
      <c r="C594" s="252"/>
      <c r="D594" s="252"/>
      <c r="E594" s="253"/>
      <c r="F594" s="252"/>
      <c r="G594" s="253"/>
      <c r="H594" s="253"/>
      <c r="I594" s="253"/>
      <c r="J594" s="252"/>
      <c r="K594" s="253"/>
      <c r="L594" s="252"/>
      <c r="M594" s="253"/>
    </row>
    <row r="595" spans="1:13" x14ac:dyDescent="0.25">
      <c r="A595" s="251"/>
      <c r="B595" s="252"/>
      <c r="C595" s="252"/>
      <c r="D595" s="252"/>
      <c r="E595" s="253"/>
      <c r="F595" s="252"/>
      <c r="G595" s="253"/>
      <c r="H595" s="253"/>
      <c r="I595" s="253"/>
      <c r="J595" s="252"/>
      <c r="K595" s="253"/>
      <c r="L595" s="252"/>
      <c r="M595" s="253"/>
    </row>
    <row r="596" spans="1:13" x14ac:dyDescent="0.25">
      <c r="A596" s="251"/>
      <c r="B596" s="252"/>
      <c r="C596" s="252"/>
      <c r="D596" s="252"/>
      <c r="E596" s="253"/>
      <c r="F596" s="252"/>
      <c r="G596" s="253"/>
      <c r="H596" s="253"/>
      <c r="I596" s="253"/>
      <c r="J596" s="252"/>
      <c r="K596" s="253"/>
      <c r="L596" s="252"/>
      <c r="M596" s="253"/>
    </row>
    <row r="597" spans="1:13" x14ac:dyDescent="0.25">
      <c r="A597" s="251"/>
      <c r="B597" s="252"/>
      <c r="C597" s="252"/>
      <c r="D597" s="252"/>
      <c r="E597" s="253"/>
      <c r="F597" s="252"/>
      <c r="G597" s="253"/>
      <c r="H597" s="253"/>
      <c r="I597" s="253"/>
      <c r="J597" s="252"/>
      <c r="K597" s="253"/>
      <c r="L597" s="252"/>
      <c r="M597" s="253"/>
    </row>
    <row r="598" spans="1:13" x14ac:dyDescent="0.25">
      <c r="A598" s="251"/>
      <c r="B598" s="252"/>
      <c r="C598" s="252"/>
      <c r="D598" s="252"/>
      <c r="E598" s="253"/>
      <c r="F598" s="252"/>
      <c r="G598" s="253"/>
      <c r="H598" s="253"/>
      <c r="I598" s="253"/>
      <c r="J598" s="252"/>
      <c r="K598" s="253"/>
      <c r="L598" s="252"/>
      <c r="M598" s="253"/>
    </row>
    <row r="599" spans="1:13" x14ac:dyDescent="0.25">
      <c r="A599" s="251"/>
      <c r="B599" s="252"/>
      <c r="C599" s="252"/>
      <c r="D599" s="252"/>
      <c r="E599" s="253"/>
      <c r="F599" s="252"/>
      <c r="G599" s="253"/>
      <c r="H599" s="253"/>
      <c r="I599" s="253"/>
      <c r="J599" s="252"/>
      <c r="K599" s="253"/>
      <c r="L599" s="252"/>
      <c r="M599" s="253"/>
    </row>
    <row r="600" spans="1:13" x14ac:dyDescent="0.25">
      <c r="A600" s="251"/>
      <c r="B600" s="252"/>
      <c r="C600" s="252"/>
      <c r="D600" s="252"/>
      <c r="E600" s="253"/>
      <c r="F600" s="252"/>
      <c r="G600" s="253"/>
      <c r="H600" s="253"/>
      <c r="I600" s="253"/>
      <c r="J600" s="252"/>
      <c r="K600" s="253"/>
      <c r="L600" s="252"/>
      <c r="M600" s="253"/>
    </row>
    <row r="601" spans="1:13" x14ac:dyDescent="0.25">
      <c r="A601" s="251"/>
      <c r="B601" s="252"/>
      <c r="C601" s="252"/>
      <c r="D601" s="252"/>
      <c r="E601" s="253"/>
      <c r="F601" s="252"/>
      <c r="G601" s="253"/>
      <c r="H601" s="253"/>
      <c r="I601" s="253"/>
      <c r="J601" s="252"/>
      <c r="K601" s="253"/>
      <c r="L601" s="252"/>
      <c r="M601" s="253"/>
    </row>
    <row r="602" spans="1:13" x14ac:dyDescent="0.25">
      <c r="A602" s="251"/>
      <c r="B602" s="252"/>
      <c r="C602" s="252"/>
      <c r="D602" s="252"/>
      <c r="E602" s="253"/>
      <c r="F602" s="252"/>
      <c r="G602" s="253"/>
      <c r="H602" s="253"/>
      <c r="I602" s="253"/>
      <c r="J602" s="252"/>
      <c r="K602" s="253"/>
      <c r="L602" s="252"/>
      <c r="M602" s="253"/>
    </row>
    <row r="603" spans="1:13" x14ac:dyDescent="0.25">
      <c r="A603" s="251"/>
      <c r="B603" s="252"/>
      <c r="C603" s="252"/>
      <c r="D603" s="252"/>
      <c r="E603" s="253"/>
      <c r="F603" s="252"/>
      <c r="G603" s="253"/>
      <c r="H603" s="253"/>
      <c r="I603" s="253"/>
      <c r="J603" s="252"/>
      <c r="K603" s="253"/>
      <c r="L603" s="252"/>
      <c r="M603" s="253"/>
    </row>
    <row r="604" spans="1:13" x14ac:dyDescent="0.25">
      <c r="A604" s="251"/>
      <c r="B604" s="252"/>
      <c r="C604" s="252"/>
      <c r="D604" s="252"/>
      <c r="E604" s="253"/>
      <c r="F604" s="252"/>
      <c r="G604" s="253"/>
      <c r="H604" s="253"/>
      <c r="I604" s="253"/>
      <c r="J604" s="252"/>
      <c r="K604" s="253"/>
      <c r="L604" s="252"/>
      <c r="M604" s="253"/>
    </row>
    <row r="605" spans="1:13" x14ac:dyDescent="0.25">
      <c r="A605" s="251"/>
      <c r="B605" s="252"/>
      <c r="C605" s="252"/>
      <c r="D605" s="252"/>
      <c r="E605" s="253"/>
      <c r="F605" s="252"/>
      <c r="G605" s="253"/>
      <c r="H605" s="253"/>
      <c r="I605" s="253"/>
      <c r="J605" s="252"/>
      <c r="K605" s="253"/>
      <c r="L605" s="252"/>
      <c r="M605" s="253"/>
    </row>
    <row r="606" spans="1:13" x14ac:dyDescent="0.25">
      <c r="A606" s="251"/>
      <c r="B606" s="252"/>
      <c r="C606" s="252"/>
      <c r="D606" s="252"/>
      <c r="E606" s="253"/>
      <c r="F606" s="252"/>
      <c r="G606" s="253"/>
      <c r="H606" s="253"/>
      <c r="I606" s="253"/>
      <c r="J606" s="252"/>
      <c r="K606" s="253"/>
      <c r="L606" s="252"/>
      <c r="M606" s="253"/>
    </row>
    <row r="607" spans="1:13" x14ac:dyDescent="0.25">
      <c r="A607" s="251"/>
      <c r="B607" s="252"/>
      <c r="C607" s="252"/>
      <c r="D607" s="252"/>
      <c r="E607" s="253"/>
      <c r="F607" s="252"/>
      <c r="G607" s="253"/>
      <c r="H607" s="253"/>
      <c r="I607" s="253"/>
      <c r="J607" s="252"/>
      <c r="K607" s="253"/>
      <c r="L607" s="252"/>
      <c r="M607" s="253"/>
    </row>
    <row r="608" spans="1:13" x14ac:dyDescent="0.25">
      <c r="A608" s="251"/>
      <c r="B608" s="252"/>
      <c r="C608" s="252"/>
      <c r="D608" s="252"/>
      <c r="E608" s="253"/>
      <c r="F608" s="252"/>
      <c r="G608" s="253"/>
      <c r="H608" s="253"/>
      <c r="I608" s="253"/>
      <c r="J608" s="252"/>
      <c r="K608" s="253"/>
      <c r="L608" s="252"/>
      <c r="M608" s="253"/>
    </row>
    <row r="609" spans="1:13" x14ac:dyDescent="0.25">
      <c r="A609" s="251"/>
      <c r="B609" s="252"/>
      <c r="C609" s="252"/>
      <c r="D609" s="252"/>
      <c r="E609" s="253"/>
      <c r="F609" s="252"/>
      <c r="G609" s="253"/>
      <c r="H609" s="253"/>
      <c r="I609" s="253"/>
      <c r="J609" s="252"/>
      <c r="K609" s="253"/>
      <c r="L609" s="252"/>
      <c r="M609" s="253"/>
    </row>
    <row r="610" spans="1:13" x14ac:dyDescent="0.25">
      <c r="A610" s="251"/>
      <c r="B610" s="252"/>
      <c r="C610" s="252"/>
      <c r="D610" s="252"/>
      <c r="E610" s="253"/>
      <c r="F610" s="252"/>
      <c r="G610" s="253"/>
      <c r="H610" s="253"/>
      <c r="I610" s="253"/>
      <c r="J610" s="252"/>
      <c r="K610" s="253"/>
      <c r="L610" s="252"/>
      <c r="M610" s="253"/>
    </row>
    <row r="611" spans="1:13" x14ac:dyDescent="0.25">
      <c r="A611" s="251"/>
      <c r="B611" s="252"/>
      <c r="C611" s="252"/>
      <c r="D611" s="252"/>
      <c r="E611" s="253"/>
      <c r="F611" s="252"/>
      <c r="G611" s="253"/>
      <c r="H611" s="253"/>
      <c r="I611" s="253"/>
      <c r="J611" s="252"/>
      <c r="K611" s="253"/>
      <c r="L611" s="252"/>
      <c r="M611" s="253"/>
    </row>
    <row r="612" spans="1:13" x14ac:dyDescent="0.25">
      <c r="A612" s="251"/>
      <c r="B612" s="252"/>
      <c r="C612" s="252"/>
      <c r="D612" s="252"/>
      <c r="E612" s="253"/>
      <c r="F612" s="252"/>
      <c r="G612" s="253"/>
      <c r="H612" s="253"/>
      <c r="I612" s="253"/>
      <c r="J612" s="252"/>
      <c r="K612" s="253"/>
      <c r="L612" s="252"/>
      <c r="M612" s="253"/>
    </row>
    <row r="613" spans="1:13" x14ac:dyDescent="0.25">
      <c r="A613" s="251"/>
      <c r="B613" s="252"/>
      <c r="C613" s="252"/>
      <c r="D613" s="252"/>
      <c r="E613" s="253"/>
      <c r="F613" s="252"/>
      <c r="G613" s="253"/>
      <c r="H613" s="253"/>
      <c r="I613" s="253"/>
      <c r="J613" s="252"/>
      <c r="K613" s="253"/>
      <c r="L613" s="252"/>
      <c r="M613" s="253"/>
    </row>
    <row r="614" spans="1:13" x14ac:dyDescent="0.25">
      <c r="A614" s="251"/>
      <c r="B614" s="252"/>
      <c r="C614" s="252"/>
      <c r="D614" s="252"/>
      <c r="E614" s="253"/>
      <c r="F614" s="252"/>
      <c r="G614" s="253"/>
      <c r="H614" s="253"/>
      <c r="I614" s="253"/>
      <c r="J614" s="252"/>
      <c r="K614" s="253"/>
      <c r="L614" s="252"/>
      <c r="M614" s="253"/>
    </row>
    <row r="615" spans="1:13" x14ac:dyDescent="0.25">
      <c r="A615" s="251"/>
      <c r="B615" s="252"/>
      <c r="C615" s="252"/>
      <c r="D615" s="252"/>
      <c r="E615" s="253"/>
      <c r="F615" s="252"/>
      <c r="G615" s="253"/>
      <c r="H615" s="253"/>
      <c r="I615" s="253"/>
      <c r="J615" s="252"/>
      <c r="K615" s="253"/>
      <c r="L615" s="252"/>
      <c r="M615" s="253"/>
    </row>
    <row r="616" spans="1:13" x14ac:dyDescent="0.25">
      <c r="A616" s="251"/>
      <c r="B616" s="252"/>
      <c r="C616" s="252"/>
      <c r="D616" s="252"/>
      <c r="E616" s="253"/>
      <c r="F616" s="252"/>
      <c r="G616" s="253"/>
      <c r="H616" s="253"/>
      <c r="I616" s="253"/>
      <c r="J616" s="252"/>
      <c r="K616" s="253"/>
      <c r="L616" s="252"/>
      <c r="M616" s="253"/>
    </row>
    <row r="617" spans="1:13" x14ac:dyDescent="0.25">
      <c r="A617" s="251"/>
      <c r="B617" s="252"/>
      <c r="C617" s="252"/>
      <c r="D617" s="252"/>
      <c r="E617" s="253"/>
      <c r="F617" s="252"/>
      <c r="G617" s="253"/>
      <c r="H617" s="253"/>
      <c r="I617" s="253"/>
      <c r="J617" s="252"/>
      <c r="K617" s="253"/>
      <c r="L617" s="252"/>
      <c r="M617" s="253"/>
    </row>
    <row r="618" spans="1:13" x14ac:dyDescent="0.25">
      <c r="A618" s="251"/>
      <c r="B618" s="252"/>
      <c r="C618" s="252"/>
      <c r="D618" s="252"/>
      <c r="E618" s="253"/>
      <c r="F618" s="252"/>
      <c r="G618" s="253"/>
      <c r="H618" s="253"/>
      <c r="I618" s="253"/>
      <c r="J618" s="252"/>
      <c r="K618" s="253"/>
      <c r="L618" s="252"/>
      <c r="M618" s="253"/>
    </row>
    <row r="619" spans="1:13" x14ac:dyDescent="0.25">
      <c r="A619" s="251"/>
      <c r="B619" s="252"/>
      <c r="C619" s="252"/>
      <c r="D619" s="252"/>
      <c r="E619" s="253"/>
      <c r="F619" s="252"/>
      <c r="G619" s="253"/>
      <c r="H619" s="253"/>
      <c r="I619" s="253"/>
      <c r="J619" s="252"/>
      <c r="K619" s="253"/>
      <c r="L619" s="252"/>
      <c r="M619" s="253"/>
    </row>
    <row r="620" spans="1:13" x14ac:dyDescent="0.25">
      <c r="A620" s="251"/>
      <c r="B620" s="252"/>
      <c r="C620" s="252"/>
      <c r="D620" s="252"/>
      <c r="E620" s="253"/>
      <c r="F620" s="252"/>
      <c r="G620" s="253"/>
      <c r="H620" s="253"/>
      <c r="I620" s="253"/>
      <c r="J620" s="252"/>
      <c r="K620" s="253"/>
      <c r="L620" s="252"/>
      <c r="M620" s="253"/>
    </row>
    <row r="621" spans="1:13" x14ac:dyDescent="0.25">
      <c r="A621" s="251"/>
      <c r="B621" s="252"/>
      <c r="C621" s="252"/>
      <c r="D621" s="252"/>
      <c r="E621" s="253"/>
      <c r="F621" s="252"/>
      <c r="G621" s="253"/>
      <c r="H621" s="253"/>
      <c r="I621" s="253"/>
      <c r="J621" s="252"/>
      <c r="K621" s="253"/>
      <c r="L621" s="252"/>
      <c r="M621" s="253"/>
    </row>
    <row r="622" spans="1:13" x14ac:dyDescent="0.25">
      <c r="A622" s="251"/>
      <c r="B622" s="252"/>
      <c r="C622" s="252"/>
      <c r="D622" s="252"/>
      <c r="E622" s="253"/>
      <c r="F622" s="252"/>
      <c r="G622" s="253"/>
      <c r="H622" s="253"/>
      <c r="I622" s="253"/>
      <c r="J622" s="252"/>
      <c r="K622" s="253"/>
      <c r="L622" s="252"/>
      <c r="M622" s="253"/>
    </row>
    <row r="623" spans="1:13" x14ac:dyDescent="0.25">
      <c r="A623" s="251"/>
      <c r="B623" s="252"/>
      <c r="C623" s="252"/>
      <c r="D623" s="252"/>
      <c r="E623" s="253"/>
      <c r="F623" s="252"/>
      <c r="G623" s="253"/>
      <c r="H623" s="253"/>
      <c r="I623" s="253"/>
      <c r="J623" s="252"/>
      <c r="K623" s="253"/>
      <c r="L623" s="252"/>
      <c r="M623" s="253"/>
    </row>
    <row r="624" spans="1:13" x14ac:dyDescent="0.25">
      <c r="A624" s="251"/>
      <c r="B624" s="252"/>
      <c r="C624" s="252"/>
      <c r="D624" s="252"/>
      <c r="E624" s="253"/>
      <c r="F624" s="252"/>
      <c r="G624" s="253"/>
      <c r="H624" s="253"/>
      <c r="I624" s="253"/>
      <c r="J624" s="252"/>
      <c r="K624" s="253"/>
      <c r="L624" s="252"/>
      <c r="M624" s="253"/>
    </row>
    <row r="625" spans="1:13" x14ac:dyDescent="0.25">
      <c r="A625" s="251"/>
      <c r="B625" s="252"/>
      <c r="C625" s="252"/>
      <c r="D625" s="252"/>
      <c r="E625" s="253"/>
      <c r="F625" s="252"/>
      <c r="G625" s="253"/>
      <c r="H625" s="253"/>
      <c r="I625" s="253"/>
      <c r="J625" s="252"/>
      <c r="K625" s="253"/>
      <c r="L625" s="252"/>
      <c r="M625" s="253"/>
    </row>
    <row r="626" spans="1:13" x14ac:dyDescent="0.25">
      <c r="A626" s="251"/>
      <c r="B626" s="252"/>
      <c r="C626" s="252"/>
      <c r="D626" s="252"/>
      <c r="E626" s="253"/>
      <c r="F626" s="252"/>
      <c r="G626" s="253"/>
      <c r="H626" s="253"/>
      <c r="I626" s="253"/>
      <c r="J626" s="252"/>
      <c r="K626" s="253"/>
      <c r="L626" s="252"/>
      <c r="M626" s="253"/>
    </row>
    <row r="627" spans="1:13" x14ac:dyDescent="0.25">
      <c r="A627" s="251"/>
      <c r="B627" s="252"/>
      <c r="C627" s="252"/>
      <c r="D627" s="252"/>
      <c r="E627" s="253"/>
      <c r="F627" s="252"/>
      <c r="G627" s="253"/>
      <c r="H627" s="253"/>
      <c r="I627" s="253"/>
      <c r="J627" s="252"/>
      <c r="K627" s="253"/>
      <c r="L627" s="252"/>
      <c r="M627" s="253"/>
    </row>
    <row r="628" spans="1:13" x14ac:dyDescent="0.25">
      <c r="A628" s="251"/>
      <c r="B628" s="252"/>
      <c r="C628" s="252"/>
      <c r="D628" s="252"/>
      <c r="E628" s="253"/>
      <c r="F628" s="252"/>
      <c r="G628" s="253"/>
      <c r="H628" s="253"/>
      <c r="I628" s="253"/>
      <c r="J628" s="252"/>
      <c r="K628" s="253"/>
      <c r="L628" s="252"/>
      <c r="M628" s="253"/>
    </row>
    <row r="629" spans="1:13" x14ac:dyDescent="0.25">
      <c r="A629" s="251"/>
      <c r="B629" s="252"/>
      <c r="C629" s="252"/>
      <c r="D629" s="252"/>
      <c r="E629" s="253"/>
      <c r="F629" s="252"/>
      <c r="G629" s="253"/>
      <c r="H629" s="253"/>
      <c r="I629" s="253"/>
      <c r="J629" s="252"/>
      <c r="K629" s="253"/>
      <c r="L629" s="252"/>
      <c r="M629" s="253"/>
    </row>
    <row r="630" spans="1:13" x14ac:dyDescent="0.25">
      <c r="A630" s="251"/>
      <c r="B630" s="252"/>
      <c r="C630" s="252"/>
      <c r="D630" s="252"/>
      <c r="E630" s="253"/>
      <c r="F630" s="252"/>
      <c r="G630" s="253"/>
      <c r="H630" s="253"/>
      <c r="I630" s="253"/>
      <c r="J630" s="252"/>
      <c r="K630" s="253"/>
      <c r="L630" s="252"/>
      <c r="M630" s="253"/>
    </row>
    <row r="631" spans="1:13" x14ac:dyDescent="0.25">
      <c r="A631" s="251"/>
      <c r="B631" s="252"/>
      <c r="C631" s="252"/>
      <c r="D631" s="252"/>
      <c r="E631" s="253"/>
      <c r="F631" s="252"/>
      <c r="G631" s="253"/>
      <c r="H631" s="253"/>
      <c r="I631" s="253"/>
      <c r="J631" s="252"/>
      <c r="K631" s="253"/>
      <c r="L631" s="252"/>
      <c r="M631" s="253"/>
    </row>
    <row r="632" spans="1:13" x14ac:dyDescent="0.25">
      <c r="A632" s="251"/>
      <c r="B632" s="252"/>
      <c r="C632" s="252"/>
      <c r="D632" s="252"/>
      <c r="E632" s="253"/>
      <c r="F632" s="252"/>
      <c r="G632" s="253"/>
      <c r="H632" s="253"/>
      <c r="I632" s="253"/>
      <c r="J632" s="252"/>
      <c r="K632" s="253"/>
      <c r="L632" s="252"/>
      <c r="M632" s="253"/>
    </row>
    <row r="633" spans="1:13" x14ac:dyDescent="0.25">
      <c r="A633" s="251"/>
      <c r="B633" s="252"/>
      <c r="C633" s="252"/>
      <c r="D633" s="252"/>
      <c r="E633" s="253"/>
      <c r="F633" s="252"/>
      <c r="G633" s="253"/>
      <c r="H633" s="253"/>
      <c r="I633" s="253"/>
      <c r="J633" s="252"/>
      <c r="K633" s="253"/>
      <c r="L633" s="252"/>
      <c r="M633" s="253"/>
    </row>
    <row r="634" spans="1:13" x14ac:dyDescent="0.25">
      <c r="A634" s="251"/>
      <c r="B634" s="252"/>
      <c r="C634" s="252"/>
      <c r="D634" s="252"/>
      <c r="E634" s="253"/>
      <c r="F634" s="252"/>
      <c r="G634" s="253"/>
      <c r="H634" s="253"/>
      <c r="I634" s="253"/>
      <c r="J634" s="252"/>
      <c r="K634" s="253"/>
      <c r="L634" s="252"/>
      <c r="M634" s="253"/>
    </row>
    <row r="635" spans="1:13" x14ac:dyDescent="0.25">
      <c r="A635" s="251"/>
      <c r="B635" s="252"/>
      <c r="C635" s="252"/>
      <c r="D635" s="252"/>
      <c r="E635" s="253"/>
      <c r="F635" s="252"/>
      <c r="G635" s="253"/>
      <c r="H635" s="253"/>
      <c r="I635" s="253"/>
      <c r="J635" s="252"/>
      <c r="K635" s="253"/>
      <c r="L635" s="252"/>
      <c r="M635" s="253"/>
    </row>
    <row r="636" spans="1:13" x14ac:dyDescent="0.25">
      <c r="A636" s="251"/>
      <c r="B636" s="252"/>
      <c r="C636" s="252"/>
      <c r="D636" s="252"/>
      <c r="E636" s="253"/>
      <c r="F636" s="252"/>
      <c r="G636" s="253"/>
      <c r="H636" s="253"/>
      <c r="I636" s="253"/>
      <c r="J636" s="252"/>
      <c r="K636" s="253"/>
      <c r="L636" s="252"/>
      <c r="M636" s="253"/>
    </row>
    <row r="637" spans="1:13" x14ac:dyDescent="0.25">
      <c r="A637" s="251"/>
      <c r="B637" s="252"/>
      <c r="C637" s="252"/>
      <c r="D637" s="252"/>
      <c r="E637" s="253"/>
      <c r="F637" s="252"/>
      <c r="G637" s="253"/>
      <c r="H637" s="253"/>
      <c r="I637" s="253"/>
      <c r="J637" s="252"/>
      <c r="K637" s="253"/>
      <c r="L637" s="252"/>
      <c r="M637" s="253"/>
    </row>
    <row r="638" spans="1:13" x14ac:dyDescent="0.25">
      <c r="A638" s="251"/>
      <c r="B638" s="252"/>
      <c r="C638" s="252"/>
      <c r="D638" s="252"/>
      <c r="E638" s="253"/>
      <c r="F638" s="252"/>
      <c r="G638" s="253"/>
      <c r="H638" s="253"/>
      <c r="I638" s="253"/>
      <c r="J638" s="252"/>
      <c r="K638" s="253"/>
      <c r="L638" s="252"/>
      <c r="M638" s="253"/>
    </row>
    <row r="639" spans="1:13" x14ac:dyDescent="0.25">
      <c r="A639" s="251"/>
      <c r="B639" s="252"/>
      <c r="C639" s="252"/>
      <c r="D639" s="252"/>
      <c r="E639" s="253"/>
      <c r="F639" s="252"/>
      <c r="G639" s="253"/>
      <c r="H639" s="253"/>
      <c r="I639" s="253"/>
      <c r="J639" s="252"/>
      <c r="K639" s="253"/>
      <c r="L639" s="252"/>
      <c r="M639" s="253"/>
    </row>
    <row r="640" spans="1:13" x14ac:dyDescent="0.25">
      <c r="A640" s="251"/>
      <c r="B640" s="252"/>
      <c r="C640" s="252"/>
      <c r="D640" s="252"/>
      <c r="E640" s="253"/>
      <c r="F640" s="252"/>
      <c r="G640" s="253"/>
      <c r="H640" s="253"/>
      <c r="I640" s="253"/>
      <c r="J640" s="252"/>
      <c r="K640" s="253"/>
      <c r="L640" s="252"/>
      <c r="M640" s="253"/>
    </row>
    <row r="641" spans="1:13" x14ac:dyDescent="0.25">
      <c r="A641" s="251"/>
      <c r="B641" s="252"/>
      <c r="C641" s="252"/>
      <c r="D641" s="252"/>
      <c r="E641" s="253"/>
      <c r="F641" s="252"/>
      <c r="G641" s="253"/>
      <c r="H641" s="253"/>
      <c r="I641" s="253"/>
      <c r="J641" s="252"/>
      <c r="K641" s="253"/>
      <c r="L641" s="252"/>
      <c r="M641" s="253"/>
    </row>
    <row r="642" spans="1:13" x14ac:dyDescent="0.25">
      <c r="A642" s="251"/>
      <c r="B642" s="252"/>
      <c r="C642" s="252"/>
      <c r="D642" s="252"/>
      <c r="E642" s="253"/>
      <c r="F642" s="252"/>
      <c r="G642" s="253"/>
      <c r="H642" s="253"/>
      <c r="I642" s="253"/>
      <c r="J642" s="252"/>
      <c r="K642" s="253"/>
      <c r="L642" s="252"/>
      <c r="M642" s="253"/>
    </row>
    <row r="643" spans="1:13" x14ac:dyDescent="0.25">
      <c r="A643" s="251"/>
      <c r="B643" s="252"/>
      <c r="C643" s="252"/>
      <c r="D643" s="252"/>
      <c r="E643" s="253"/>
      <c r="F643" s="252"/>
      <c r="G643" s="253"/>
      <c r="H643" s="253"/>
      <c r="I643" s="253"/>
      <c r="J643" s="252"/>
      <c r="K643" s="253"/>
      <c r="L643" s="252"/>
      <c r="M643" s="253"/>
    </row>
    <row r="644" spans="1:13" x14ac:dyDescent="0.25">
      <c r="A644" s="251"/>
      <c r="B644" s="252"/>
      <c r="C644" s="252"/>
      <c r="D644" s="252"/>
      <c r="E644" s="253"/>
      <c r="F644" s="252"/>
      <c r="G644" s="253"/>
      <c r="H644" s="253"/>
      <c r="I644" s="253"/>
      <c r="J644" s="252"/>
      <c r="K644" s="253"/>
      <c r="L644" s="252"/>
      <c r="M644" s="253"/>
    </row>
    <row r="645" spans="1:13" x14ac:dyDescent="0.25">
      <c r="A645" s="251"/>
      <c r="B645" s="252"/>
      <c r="C645" s="252"/>
      <c r="D645" s="252"/>
      <c r="E645" s="253"/>
      <c r="F645" s="252"/>
      <c r="G645" s="253"/>
      <c r="H645" s="253"/>
      <c r="I645" s="253"/>
      <c r="J645" s="252"/>
      <c r="K645" s="253"/>
      <c r="L645" s="252"/>
      <c r="M645" s="253"/>
    </row>
    <row r="646" spans="1:13" x14ac:dyDescent="0.25">
      <c r="A646" s="251"/>
      <c r="B646" s="252"/>
      <c r="C646" s="252"/>
      <c r="D646" s="252"/>
      <c r="E646" s="253"/>
      <c r="F646" s="252"/>
      <c r="G646" s="253"/>
      <c r="H646" s="253"/>
      <c r="I646" s="253"/>
      <c r="J646" s="252"/>
      <c r="K646" s="253"/>
      <c r="L646" s="252"/>
      <c r="M646" s="253"/>
    </row>
    <row r="647" spans="1:13" x14ac:dyDescent="0.25">
      <c r="A647" s="251"/>
      <c r="B647" s="252"/>
      <c r="C647" s="252"/>
      <c r="D647" s="252"/>
      <c r="E647" s="253"/>
      <c r="F647" s="252"/>
      <c r="G647" s="253"/>
      <c r="H647" s="253"/>
      <c r="I647" s="253"/>
      <c r="J647" s="252"/>
      <c r="K647" s="253"/>
      <c r="L647" s="252"/>
      <c r="M647" s="253"/>
    </row>
    <row r="648" spans="1:13" x14ac:dyDescent="0.25">
      <c r="A648" s="251"/>
      <c r="B648" s="252"/>
      <c r="C648" s="252"/>
      <c r="D648" s="252"/>
      <c r="E648" s="253"/>
      <c r="F648" s="252"/>
      <c r="G648" s="253"/>
      <c r="H648" s="253"/>
      <c r="I648" s="253"/>
      <c r="J648" s="252"/>
      <c r="K648" s="253"/>
      <c r="L648" s="252"/>
      <c r="M648" s="253"/>
    </row>
    <row r="649" spans="1:13" x14ac:dyDescent="0.25">
      <c r="A649" s="251"/>
      <c r="B649" s="252"/>
      <c r="C649" s="252"/>
      <c r="D649" s="252"/>
      <c r="E649" s="253"/>
      <c r="F649" s="252"/>
      <c r="G649" s="253"/>
      <c r="H649" s="253"/>
      <c r="I649" s="253"/>
      <c r="J649" s="252"/>
      <c r="K649" s="253"/>
      <c r="L649" s="252"/>
      <c r="M649" s="253"/>
    </row>
    <row r="650" spans="1:13" x14ac:dyDescent="0.25">
      <c r="A650" s="251"/>
      <c r="B650" s="252"/>
      <c r="C650" s="252"/>
      <c r="D650" s="252"/>
      <c r="E650" s="253"/>
      <c r="F650" s="252"/>
      <c r="G650" s="253"/>
      <c r="H650" s="253"/>
      <c r="I650" s="253"/>
      <c r="J650" s="252"/>
      <c r="K650" s="253"/>
      <c r="L650" s="252"/>
      <c r="M650" s="253"/>
    </row>
    <row r="651" spans="1:13" x14ac:dyDescent="0.25">
      <c r="A651" s="251"/>
      <c r="B651" s="252"/>
      <c r="C651" s="252"/>
      <c r="D651" s="252"/>
      <c r="E651" s="253"/>
      <c r="F651" s="252"/>
      <c r="G651" s="253"/>
      <c r="H651" s="253"/>
      <c r="I651" s="253"/>
      <c r="J651" s="252"/>
      <c r="K651" s="253"/>
      <c r="L651" s="252"/>
      <c r="M651" s="253"/>
    </row>
    <row r="652" spans="1:13" x14ac:dyDescent="0.25">
      <c r="A652" s="251"/>
      <c r="B652" s="252"/>
      <c r="C652" s="252"/>
      <c r="D652" s="252"/>
      <c r="E652" s="253"/>
      <c r="F652" s="252"/>
      <c r="G652" s="253"/>
      <c r="H652" s="253"/>
      <c r="I652" s="253"/>
      <c r="J652" s="252"/>
      <c r="K652" s="253"/>
      <c r="L652" s="252"/>
      <c r="M652" s="253"/>
    </row>
    <row r="653" spans="1:13" x14ac:dyDescent="0.25">
      <c r="A653" s="251"/>
      <c r="B653" s="252"/>
      <c r="C653" s="252"/>
      <c r="D653" s="252"/>
      <c r="E653" s="253"/>
      <c r="F653" s="252"/>
      <c r="G653" s="253"/>
      <c r="H653" s="253"/>
      <c r="I653" s="253"/>
      <c r="J653" s="252"/>
      <c r="K653" s="253"/>
      <c r="L653" s="252"/>
      <c r="M653" s="253"/>
    </row>
    <row r="654" spans="1:13" x14ac:dyDescent="0.25">
      <c r="A654" s="251"/>
      <c r="B654" s="252"/>
      <c r="C654" s="252"/>
      <c r="D654" s="252"/>
      <c r="E654" s="253"/>
      <c r="F654" s="252"/>
      <c r="G654" s="253"/>
      <c r="H654" s="253"/>
      <c r="I654" s="253"/>
      <c r="J654" s="252"/>
      <c r="K654" s="253"/>
      <c r="L654" s="252"/>
      <c r="M654" s="253"/>
    </row>
    <row r="655" spans="1:13" x14ac:dyDescent="0.25">
      <c r="A655" s="251"/>
      <c r="B655" s="252"/>
      <c r="C655" s="252"/>
      <c r="D655" s="252"/>
      <c r="E655" s="253"/>
      <c r="F655" s="252"/>
      <c r="G655" s="253"/>
      <c r="H655" s="253"/>
      <c r="I655" s="253"/>
      <c r="J655" s="252"/>
      <c r="K655" s="253"/>
      <c r="L655" s="252"/>
      <c r="M655" s="253"/>
    </row>
    <row r="656" spans="1:13" x14ac:dyDescent="0.25">
      <c r="A656" s="251"/>
      <c r="B656" s="252"/>
      <c r="C656" s="252"/>
      <c r="D656" s="252"/>
      <c r="E656" s="253"/>
      <c r="F656" s="252"/>
      <c r="G656" s="253"/>
      <c r="H656" s="253"/>
      <c r="I656" s="253"/>
      <c r="J656" s="252"/>
      <c r="K656" s="253"/>
      <c r="L656" s="252"/>
      <c r="M656" s="253"/>
    </row>
    <row r="657" spans="1:13" x14ac:dyDescent="0.25">
      <c r="A657" s="251"/>
      <c r="B657" s="252"/>
      <c r="C657" s="252"/>
      <c r="D657" s="252"/>
      <c r="E657" s="253"/>
      <c r="F657" s="252"/>
      <c r="G657" s="253"/>
      <c r="H657" s="253"/>
      <c r="I657" s="253"/>
      <c r="J657" s="252"/>
      <c r="K657" s="253"/>
      <c r="L657" s="252"/>
      <c r="M657" s="253"/>
    </row>
    <row r="658" spans="1:13" x14ac:dyDescent="0.25">
      <c r="A658" s="251"/>
      <c r="B658" s="252"/>
      <c r="C658" s="252"/>
      <c r="D658" s="252"/>
      <c r="E658" s="253"/>
      <c r="F658" s="252"/>
      <c r="G658" s="253"/>
      <c r="H658" s="253"/>
      <c r="I658" s="253"/>
      <c r="J658" s="252"/>
      <c r="K658" s="253"/>
      <c r="L658" s="252"/>
      <c r="M658" s="253"/>
    </row>
    <row r="659" spans="1:13" x14ac:dyDescent="0.25">
      <c r="A659" s="251"/>
      <c r="B659" s="252"/>
      <c r="C659" s="252"/>
      <c r="D659" s="252"/>
      <c r="E659" s="253"/>
      <c r="F659" s="252"/>
      <c r="G659" s="253"/>
      <c r="H659" s="253"/>
      <c r="I659" s="253"/>
      <c r="J659" s="252"/>
      <c r="K659" s="253"/>
      <c r="L659" s="252"/>
      <c r="M659" s="253"/>
    </row>
    <row r="660" spans="1:13" x14ac:dyDescent="0.25">
      <c r="A660" s="251"/>
      <c r="B660" s="252"/>
      <c r="C660" s="252"/>
      <c r="D660" s="252"/>
      <c r="E660" s="253"/>
      <c r="F660" s="252"/>
      <c r="G660" s="253"/>
      <c r="H660" s="253"/>
      <c r="I660" s="253"/>
      <c r="J660" s="252"/>
      <c r="K660" s="253"/>
      <c r="L660" s="252"/>
      <c r="M660" s="253"/>
    </row>
    <row r="661" spans="1:13" x14ac:dyDescent="0.25">
      <c r="A661" s="251"/>
      <c r="B661" s="252"/>
      <c r="C661" s="252"/>
      <c r="D661" s="252"/>
      <c r="E661" s="253"/>
      <c r="F661" s="252"/>
      <c r="G661" s="253"/>
      <c r="H661" s="253"/>
      <c r="I661" s="253"/>
      <c r="J661" s="252"/>
      <c r="K661" s="253"/>
      <c r="L661" s="252"/>
      <c r="M661" s="253"/>
    </row>
    <row r="662" spans="1:13" x14ac:dyDescent="0.25">
      <c r="A662" s="251"/>
      <c r="B662" s="252"/>
      <c r="C662" s="252"/>
      <c r="D662" s="252"/>
      <c r="E662" s="253"/>
      <c r="F662" s="252"/>
      <c r="G662" s="253"/>
      <c r="H662" s="253"/>
      <c r="I662" s="253"/>
      <c r="J662" s="252"/>
      <c r="K662" s="253"/>
      <c r="L662" s="252"/>
      <c r="M662" s="253"/>
    </row>
    <row r="663" spans="1:13" x14ac:dyDescent="0.25">
      <c r="A663" s="251"/>
      <c r="B663" s="252"/>
      <c r="C663" s="252"/>
      <c r="D663" s="252"/>
      <c r="E663" s="253"/>
      <c r="F663" s="252"/>
      <c r="G663" s="253"/>
      <c r="H663" s="253"/>
      <c r="I663" s="253"/>
      <c r="J663" s="252"/>
      <c r="K663" s="253"/>
      <c r="L663" s="252"/>
      <c r="M663" s="253"/>
    </row>
    <row r="664" spans="1:13" x14ac:dyDescent="0.25">
      <c r="A664" s="251"/>
      <c r="B664" s="252"/>
      <c r="C664" s="252"/>
      <c r="D664" s="252"/>
      <c r="E664" s="253"/>
      <c r="F664" s="252"/>
      <c r="G664" s="253"/>
      <c r="H664" s="253"/>
      <c r="I664" s="253"/>
      <c r="J664" s="252"/>
      <c r="K664" s="253"/>
      <c r="L664" s="252"/>
      <c r="M664" s="253"/>
    </row>
    <row r="665" spans="1:13" x14ac:dyDescent="0.25">
      <c r="A665" s="251"/>
      <c r="B665" s="252"/>
      <c r="C665" s="252"/>
      <c r="D665" s="252"/>
      <c r="E665" s="253"/>
      <c r="F665" s="252"/>
      <c r="G665" s="253"/>
      <c r="H665" s="253"/>
      <c r="I665" s="253"/>
      <c r="J665" s="252"/>
      <c r="K665" s="253"/>
      <c r="L665" s="252"/>
      <c r="M665" s="253"/>
    </row>
    <row r="666" spans="1:13" x14ac:dyDescent="0.25">
      <c r="A666" s="251"/>
      <c r="B666" s="252"/>
      <c r="C666" s="252"/>
      <c r="D666" s="252"/>
      <c r="E666" s="253"/>
      <c r="F666" s="252"/>
      <c r="G666" s="253"/>
      <c r="H666" s="253"/>
      <c r="I666" s="253"/>
      <c r="J666" s="252"/>
      <c r="K666" s="253"/>
      <c r="L666" s="252"/>
      <c r="M666" s="253"/>
    </row>
    <row r="667" spans="1:13" x14ac:dyDescent="0.25">
      <c r="A667" s="251"/>
      <c r="B667" s="252"/>
      <c r="C667" s="252"/>
      <c r="D667" s="252"/>
      <c r="E667" s="253"/>
      <c r="F667" s="252"/>
      <c r="G667" s="253"/>
      <c r="H667" s="253"/>
      <c r="I667" s="253"/>
      <c r="J667" s="252"/>
      <c r="K667" s="253"/>
      <c r="L667" s="252"/>
      <c r="M667" s="253"/>
    </row>
    <row r="668" spans="1:13" x14ac:dyDescent="0.25">
      <c r="A668" s="251"/>
      <c r="B668" s="252"/>
      <c r="C668" s="252"/>
      <c r="D668" s="252"/>
      <c r="E668" s="253"/>
      <c r="F668" s="252"/>
      <c r="G668" s="253"/>
      <c r="H668" s="253"/>
      <c r="I668" s="253"/>
      <c r="J668" s="252"/>
      <c r="K668" s="253"/>
      <c r="L668" s="252"/>
      <c r="M668" s="253"/>
    </row>
    <row r="669" spans="1:13" x14ac:dyDescent="0.25">
      <c r="A669" s="251"/>
      <c r="B669" s="252"/>
      <c r="C669" s="252"/>
      <c r="D669" s="252"/>
      <c r="E669" s="253"/>
      <c r="F669" s="252"/>
      <c r="G669" s="253"/>
      <c r="H669" s="253"/>
      <c r="I669" s="253"/>
      <c r="J669" s="252"/>
      <c r="K669" s="253"/>
      <c r="L669" s="252"/>
      <c r="M669" s="253"/>
    </row>
    <row r="670" spans="1:13" x14ac:dyDescent="0.25">
      <c r="A670" s="251"/>
      <c r="B670" s="252"/>
      <c r="C670" s="252"/>
      <c r="D670" s="252"/>
      <c r="E670" s="253"/>
      <c r="F670" s="252"/>
      <c r="G670" s="253"/>
      <c r="H670" s="253"/>
      <c r="I670" s="253"/>
      <c r="J670" s="252"/>
      <c r="K670" s="253"/>
      <c r="L670" s="252"/>
      <c r="M670" s="253"/>
    </row>
    <row r="671" spans="1:13" x14ac:dyDescent="0.25">
      <c r="A671" s="251"/>
      <c r="B671" s="252"/>
      <c r="C671" s="252"/>
      <c r="D671" s="252"/>
      <c r="E671" s="253"/>
      <c r="F671" s="252"/>
      <c r="G671" s="253"/>
      <c r="H671" s="253"/>
      <c r="I671" s="253"/>
      <c r="J671" s="252"/>
      <c r="K671" s="253"/>
      <c r="L671" s="252"/>
      <c r="M671" s="253"/>
    </row>
    <row r="672" spans="1:13" x14ac:dyDescent="0.25">
      <c r="A672" s="251"/>
      <c r="B672" s="252"/>
      <c r="C672" s="252"/>
      <c r="D672" s="252"/>
      <c r="E672" s="253"/>
      <c r="F672" s="252"/>
      <c r="G672" s="253"/>
      <c r="H672" s="253"/>
      <c r="I672" s="253"/>
      <c r="J672" s="252"/>
      <c r="K672" s="253"/>
      <c r="L672" s="252"/>
      <c r="M672" s="253"/>
    </row>
    <row r="673" spans="1:13" x14ac:dyDescent="0.25">
      <c r="A673" s="251"/>
      <c r="B673" s="252"/>
      <c r="C673" s="252"/>
      <c r="D673" s="252"/>
      <c r="E673" s="253"/>
      <c r="F673" s="252"/>
      <c r="G673" s="253"/>
      <c r="H673" s="253"/>
      <c r="I673" s="253"/>
      <c r="J673" s="252"/>
      <c r="K673" s="253"/>
      <c r="L673" s="252"/>
      <c r="M673" s="253"/>
    </row>
    <row r="674" spans="1:13" x14ac:dyDescent="0.25">
      <c r="A674" s="251"/>
      <c r="B674" s="252"/>
      <c r="C674" s="252"/>
      <c r="D674" s="252"/>
      <c r="E674" s="253"/>
      <c r="F674" s="252"/>
      <c r="G674" s="253"/>
      <c r="H674" s="253"/>
      <c r="I674" s="253"/>
      <c r="J674" s="252"/>
      <c r="K674" s="253"/>
      <c r="L674" s="252"/>
      <c r="M674" s="253"/>
    </row>
    <row r="675" spans="1:13" x14ac:dyDescent="0.25">
      <c r="A675" s="251"/>
      <c r="B675" s="252"/>
      <c r="C675" s="252"/>
      <c r="D675" s="252"/>
      <c r="E675" s="253"/>
      <c r="F675" s="252"/>
      <c r="G675" s="253"/>
      <c r="H675" s="253"/>
      <c r="I675" s="253"/>
      <c r="J675" s="252"/>
      <c r="K675" s="253"/>
      <c r="L675" s="252"/>
      <c r="M675" s="253"/>
    </row>
    <row r="676" spans="1:13" x14ac:dyDescent="0.25">
      <c r="A676" s="251"/>
      <c r="B676" s="252"/>
      <c r="C676" s="252"/>
      <c r="D676" s="252"/>
      <c r="E676" s="253"/>
      <c r="F676" s="252"/>
      <c r="G676" s="253"/>
      <c r="H676" s="253"/>
      <c r="I676" s="253"/>
      <c r="J676" s="252"/>
      <c r="K676" s="253"/>
      <c r="L676" s="252"/>
      <c r="M676" s="253"/>
    </row>
    <row r="677" spans="1:13" x14ac:dyDescent="0.25">
      <c r="A677" s="251"/>
      <c r="B677" s="252"/>
      <c r="C677" s="252"/>
      <c r="D677" s="252"/>
      <c r="E677" s="253"/>
      <c r="F677" s="252"/>
      <c r="G677" s="253"/>
      <c r="H677" s="253"/>
      <c r="I677" s="253"/>
      <c r="J677" s="252"/>
      <c r="K677" s="253"/>
      <c r="L677" s="252"/>
      <c r="M677" s="253"/>
    </row>
    <row r="678" spans="1:13" x14ac:dyDescent="0.25">
      <c r="A678" s="251"/>
      <c r="B678" s="252"/>
      <c r="C678" s="252"/>
      <c r="D678" s="252"/>
      <c r="E678" s="253"/>
      <c r="F678" s="252"/>
      <c r="G678" s="253"/>
      <c r="H678" s="253"/>
      <c r="I678" s="253"/>
      <c r="J678" s="252"/>
      <c r="K678" s="253"/>
      <c r="L678" s="252"/>
      <c r="M678" s="253"/>
    </row>
    <row r="679" spans="1:13" x14ac:dyDescent="0.25">
      <c r="A679" s="251"/>
      <c r="B679" s="252"/>
      <c r="C679" s="252"/>
      <c r="D679" s="252"/>
      <c r="E679" s="253"/>
      <c r="F679" s="252"/>
      <c r="G679" s="253"/>
      <c r="H679" s="253"/>
      <c r="I679" s="253"/>
      <c r="J679" s="252"/>
      <c r="K679" s="253"/>
      <c r="L679" s="252"/>
      <c r="M679" s="253"/>
    </row>
    <row r="680" spans="1:13" x14ac:dyDescent="0.25">
      <c r="A680" s="251"/>
      <c r="B680" s="252"/>
      <c r="C680" s="252"/>
      <c r="D680" s="252"/>
      <c r="E680" s="253"/>
      <c r="F680" s="252"/>
      <c r="G680" s="253"/>
      <c r="H680" s="253"/>
      <c r="I680" s="253"/>
      <c r="J680" s="252"/>
      <c r="K680" s="253"/>
      <c r="L680" s="252"/>
      <c r="M680" s="253"/>
    </row>
    <row r="681" spans="1:13" x14ac:dyDescent="0.25">
      <c r="A681" s="251"/>
      <c r="B681" s="252"/>
      <c r="C681" s="252"/>
      <c r="D681" s="252"/>
      <c r="E681" s="253"/>
      <c r="F681" s="252"/>
      <c r="G681" s="253"/>
      <c r="H681" s="253"/>
      <c r="I681" s="253"/>
      <c r="J681" s="252"/>
      <c r="K681" s="253"/>
      <c r="L681" s="252"/>
      <c r="M681" s="253"/>
    </row>
    <row r="682" spans="1:13" x14ac:dyDescent="0.25">
      <c r="A682" s="251"/>
      <c r="B682" s="252"/>
      <c r="C682" s="252"/>
      <c r="D682" s="252"/>
      <c r="E682" s="253"/>
      <c r="F682" s="252"/>
      <c r="G682" s="253"/>
      <c r="H682" s="253"/>
      <c r="I682" s="253"/>
      <c r="J682" s="252"/>
      <c r="K682" s="253"/>
      <c r="L682" s="252"/>
      <c r="M682" s="253"/>
    </row>
    <row r="683" spans="1:13" x14ac:dyDescent="0.25">
      <c r="A683" s="251"/>
      <c r="B683" s="252"/>
      <c r="C683" s="252"/>
      <c r="D683" s="252"/>
      <c r="E683" s="253"/>
      <c r="F683" s="252"/>
      <c r="G683" s="253"/>
      <c r="H683" s="253"/>
      <c r="I683" s="253"/>
      <c r="J683" s="252"/>
      <c r="K683" s="253"/>
      <c r="L683" s="252"/>
      <c r="M683" s="253"/>
    </row>
    <row r="684" spans="1:13" x14ac:dyDescent="0.25">
      <c r="A684" s="251"/>
      <c r="B684" s="252"/>
      <c r="C684" s="252"/>
      <c r="D684" s="252"/>
      <c r="E684" s="253"/>
      <c r="F684" s="252"/>
      <c r="G684" s="253"/>
      <c r="H684" s="253"/>
      <c r="I684" s="253"/>
      <c r="J684" s="252"/>
      <c r="K684" s="253"/>
      <c r="L684" s="252"/>
      <c r="M684" s="253"/>
    </row>
    <row r="685" spans="1:13" x14ac:dyDescent="0.25">
      <c r="A685" s="251"/>
      <c r="B685" s="252"/>
      <c r="C685" s="252"/>
      <c r="D685" s="252"/>
      <c r="E685" s="253"/>
      <c r="F685" s="252"/>
      <c r="G685" s="253"/>
      <c r="H685" s="253"/>
      <c r="I685" s="253"/>
      <c r="J685" s="252"/>
      <c r="K685" s="253"/>
      <c r="L685" s="252"/>
      <c r="M685" s="253"/>
    </row>
    <row r="686" spans="1:13" x14ac:dyDescent="0.25">
      <c r="A686" s="251"/>
      <c r="B686" s="252"/>
      <c r="C686" s="252"/>
      <c r="D686" s="252"/>
      <c r="E686" s="253"/>
      <c r="F686" s="252"/>
      <c r="G686" s="253"/>
      <c r="H686" s="253"/>
      <c r="I686" s="253"/>
      <c r="J686" s="252"/>
      <c r="K686" s="253"/>
      <c r="L686" s="252"/>
      <c r="M686" s="253"/>
    </row>
    <row r="687" spans="1:13" x14ac:dyDescent="0.25">
      <c r="A687" s="251"/>
      <c r="B687" s="252"/>
      <c r="C687" s="252"/>
      <c r="D687" s="252"/>
      <c r="E687" s="253"/>
      <c r="F687" s="252"/>
      <c r="G687" s="253"/>
      <c r="H687" s="253"/>
      <c r="I687" s="253"/>
      <c r="J687" s="252"/>
      <c r="K687" s="253"/>
      <c r="L687" s="252"/>
      <c r="M687" s="253"/>
    </row>
    <row r="688" spans="1:13" x14ac:dyDescent="0.25">
      <c r="A688" s="251"/>
      <c r="B688" s="252"/>
      <c r="C688" s="252"/>
      <c r="D688" s="252"/>
      <c r="E688" s="253"/>
      <c r="F688" s="252"/>
      <c r="G688" s="253"/>
      <c r="H688" s="253"/>
      <c r="I688" s="253"/>
      <c r="J688" s="252"/>
      <c r="K688" s="253"/>
      <c r="L688" s="252"/>
      <c r="M688" s="253"/>
    </row>
    <row r="689" spans="1:13" x14ac:dyDescent="0.25">
      <c r="A689" s="251"/>
      <c r="B689" s="252"/>
      <c r="C689" s="252"/>
      <c r="D689" s="252"/>
      <c r="E689" s="253"/>
      <c r="F689" s="252"/>
      <c r="G689" s="253"/>
      <c r="H689" s="253"/>
      <c r="I689" s="253"/>
      <c r="J689" s="252"/>
      <c r="K689" s="253"/>
      <c r="L689" s="252"/>
      <c r="M689" s="253"/>
    </row>
    <row r="690" spans="1:13" x14ac:dyDescent="0.25">
      <c r="A690" s="251"/>
      <c r="B690" s="252"/>
      <c r="C690" s="252"/>
      <c r="D690" s="252"/>
      <c r="E690" s="253"/>
      <c r="F690" s="252"/>
      <c r="G690" s="253"/>
      <c r="H690" s="253"/>
      <c r="I690" s="253"/>
      <c r="J690" s="252"/>
      <c r="K690" s="253"/>
      <c r="L690" s="252"/>
      <c r="M690" s="253"/>
    </row>
    <row r="691" spans="1:13" x14ac:dyDescent="0.25">
      <c r="A691" s="251"/>
      <c r="B691" s="252"/>
      <c r="C691" s="252"/>
      <c r="D691" s="252"/>
      <c r="E691" s="253"/>
      <c r="F691" s="252"/>
      <c r="G691" s="253"/>
      <c r="H691" s="253"/>
      <c r="I691" s="253"/>
      <c r="J691" s="252"/>
      <c r="K691" s="253"/>
      <c r="L691" s="252"/>
      <c r="M691" s="253"/>
    </row>
    <row r="692" spans="1:13" x14ac:dyDescent="0.25">
      <c r="A692" s="251"/>
      <c r="B692" s="252"/>
      <c r="C692" s="252"/>
      <c r="D692" s="252"/>
      <c r="E692" s="253"/>
      <c r="F692" s="252"/>
      <c r="G692" s="253"/>
      <c r="H692" s="253"/>
      <c r="I692" s="253"/>
      <c r="J692" s="252"/>
      <c r="K692" s="253"/>
      <c r="L692" s="252"/>
      <c r="M692" s="253"/>
    </row>
    <row r="693" spans="1:13" x14ac:dyDescent="0.25">
      <c r="A693" s="251"/>
      <c r="B693" s="252"/>
      <c r="C693" s="252"/>
      <c r="D693" s="252"/>
      <c r="E693" s="253"/>
      <c r="F693" s="252"/>
      <c r="G693" s="253"/>
      <c r="H693" s="253"/>
      <c r="I693" s="253"/>
      <c r="J693" s="252"/>
      <c r="K693" s="253"/>
      <c r="L693" s="252"/>
      <c r="M693" s="253"/>
    </row>
    <row r="694" spans="1:13" x14ac:dyDescent="0.25">
      <c r="A694" s="251"/>
      <c r="B694" s="252"/>
      <c r="C694" s="252"/>
      <c r="D694" s="252"/>
      <c r="E694" s="253"/>
      <c r="F694" s="252"/>
      <c r="G694" s="253"/>
      <c r="H694" s="253"/>
      <c r="I694" s="253"/>
      <c r="J694" s="252"/>
      <c r="K694" s="253"/>
      <c r="L694" s="252"/>
      <c r="M694" s="253"/>
    </row>
    <row r="695" spans="1:13" x14ac:dyDescent="0.25">
      <c r="A695" s="251"/>
      <c r="B695" s="252"/>
      <c r="C695" s="252"/>
      <c r="D695" s="252"/>
      <c r="E695" s="253"/>
      <c r="F695" s="252"/>
      <c r="G695" s="253"/>
      <c r="H695" s="253"/>
      <c r="I695" s="253"/>
      <c r="J695" s="252"/>
      <c r="K695" s="253"/>
      <c r="L695" s="252"/>
      <c r="M695" s="253"/>
    </row>
    <row r="696" spans="1:13" x14ac:dyDescent="0.25">
      <c r="A696" s="251"/>
      <c r="B696" s="252"/>
      <c r="C696" s="252"/>
      <c r="D696" s="252"/>
      <c r="E696" s="253"/>
      <c r="F696" s="252"/>
      <c r="G696" s="253"/>
      <c r="H696" s="253"/>
      <c r="I696" s="253"/>
      <c r="J696" s="252"/>
      <c r="K696" s="253"/>
      <c r="L696" s="252"/>
      <c r="M696" s="253"/>
    </row>
    <row r="697" spans="1:13" x14ac:dyDescent="0.25">
      <c r="A697" s="251"/>
      <c r="B697" s="252"/>
      <c r="C697" s="252"/>
      <c r="D697" s="252"/>
      <c r="E697" s="253"/>
      <c r="F697" s="252"/>
      <c r="G697" s="253"/>
      <c r="H697" s="253"/>
      <c r="I697" s="253"/>
      <c r="J697" s="252"/>
      <c r="K697" s="253"/>
      <c r="L697" s="252"/>
      <c r="M697" s="253"/>
    </row>
    <row r="698" spans="1:13" x14ac:dyDescent="0.25">
      <c r="A698" s="251"/>
      <c r="B698" s="252"/>
      <c r="C698" s="252"/>
      <c r="D698" s="252"/>
      <c r="E698" s="253"/>
      <c r="F698" s="252"/>
      <c r="G698" s="253"/>
      <c r="H698" s="253"/>
      <c r="I698" s="253"/>
      <c r="J698" s="252"/>
      <c r="K698" s="253"/>
      <c r="L698" s="252"/>
      <c r="M698" s="253"/>
    </row>
    <row r="699" spans="1:13" x14ac:dyDescent="0.25">
      <c r="A699" s="251"/>
      <c r="B699" s="252"/>
      <c r="C699" s="252"/>
      <c r="D699" s="252"/>
      <c r="E699" s="253"/>
      <c r="F699" s="252"/>
      <c r="G699" s="253"/>
      <c r="H699" s="253"/>
      <c r="I699" s="253"/>
      <c r="J699" s="252"/>
      <c r="K699" s="253"/>
      <c r="L699" s="252"/>
      <c r="M699" s="253"/>
    </row>
    <row r="700" spans="1:13" x14ac:dyDescent="0.25">
      <c r="A700" s="251"/>
      <c r="B700" s="252"/>
      <c r="C700" s="252"/>
      <c r="D700" s="252"/>
      <c r="E700" s="253"/>
      <c r="F700" s="252"/>
      <c r="G700" s="253"/>
      <c r="H700" s="253"/>
      <c r="I700" s="253"/>
      <c r="J700" s="252"/>
      <c r="K700" s="253"/>
      <c r="L700" s="252"/>
      <c r="M700" s="253"/>
    </row>
    <row r="701" spans="1:13" x14ac:dyDescent="0.25">
      <c r="A701" s="251"/>
      <c r="B701" s="252"/>
      <c r="C701" s="252"/>
      <c r="D701" s="252"/>
      <c r="E701" s="253"/>
      <c r="F701" s="252"/>
      <c r="G701" s="253"/>
      <c r="H701" s="253"/>
      <c r="I701" s="253"/>
      <c r="J701" s="252"/>
      <c r="K701" s="253"/>
      <c r="L701" s="252"/>
      <c r="M701" s="253"/>
    </row>
    <row r="702" spans="1:13" x14ac:dyDescent="0.25">
      <c r="A702" s="251"/>
      <c r="B702" s="252"/>
      <c r="C702" s="252"/>
      <c r="D702" s="252"/>
      <c r="E702" s="253"/>
      <c r="F702" s="252"/>
      <c r="G702" s="253"/>
      <c r="H702" s="253"/>
      <c r="I702" s="253"/>
      <c r="J702" s="252"/>
      <c r="K702" s="253"/>
      <c r="L702" s="252"/>
      <c r="M702" s="253"/>
    </row>
    <row r="703" spans="1:13" x14ac:dyDescent="0.25">
      <c r="A703" s="251"/>
      <c r="B703" s="252"/>
      <c r="C703" s="252"/>
      <c r="D703" s="252"/>
      <c r="E703" s="253"/>
      <c r="F703" s="252"/>
      <c r="G703" s="253"/>
      <c r="H703" s="253"/>
      <c r="I703" s="253"/>
      <c r="J703" s="252"/>
      <c r="K703" s="253"/>
      <c r="L703" s="252"/>
      <c r="M703" s="253"/>
    </row>
    <row r="704" spans="1:13" x14ac:dyDescent="0.25">
      <c r="A704" s="251"/>
      <c r="B704" s="252"/>
      <c r="C704" s="252"/>
      <c r="D704" s="252"/>
      <c r="E704" s="253"/>
      <c r="F704" s="252"/>
      <c r="G704" s="253"/>
      <c r="H704" s="253"/>
      <c r="I704" s="253"/>
      <c r="J704" s="252"/>
      <c r="K704" s="253"/>
      <c r="L704" s="252"/>
      <c r="M704" s="253"/>
    </row>
    <row r="705" spans="1:13" x14ac:dyDescent="0.25">
      <c r="A705" s="251"/>
      <c r="B705" s="252"/>
      <c r="C705" s="252"/>
      <c r="D705" s="252"/>
      <c r="E705" s="253"/>
      <c r="F705" s="252"/>
      <c r="G705" s="253"/>
      <c r="H705" s="253"/>
      <c r="I705" s="253"/>
      <c r="J705" s="252"/>
      <c r="K705" s="253"/>
      <c r="L705" s="252"/>
      <c r="M705" s="253"/>
    </row>
    <row r="706" spans="1:13" x14ac:dyDescent="0.25">
      <c r="A706" s="251"/>
      <c r="B706" s="252"/>
      <c r="C706" s="252"/>
      <c r="D706" s="252"/>
      <c r="E706" s="253"/>
      <c r="F706" s="252"/>
      <c r="G706" s="253"/>
      <c r="H706" s="253"/>
      <c r="I706" s="253"/>
      <c r="J706" s="252"/>
      <c r="K706" s="253"/>
      <c r="L706" s="252"/>
      <c r="M706" s="253"/>
    </row>
    <row r="707" spans="1:13" x14ac:dyDescent="0.25">
      <c r="E707" s="256"/>
      <c r="G707" s="256"/>
      <c r="H707" s="256"/>
      <c r="I707" s="256"/>
      <c r="K707" s="256"/>
      <c r="M707" s="256"/>
    </row>
    <row r="708" spans="1:13" x14ac:dyDescent="0.25">
      <c r="E708" s="256"/>
      <c r="G708" s="256"/>
      <c r="H708" s="256"/>
      <c r="I708" s="256"/>
      <c r="K708" s="256"/>
      <c r="M708" s="256"/>
    </row>
    <row r="709" spans="1:13" x14ac:dyDescent="0.25">
      <c r="A709" s="257"/>
      <c r="E709" s="256"/>
      <c r="G709" s="256"/>
      <c r="H709" s="256"/>
      <c r="I709" s="256"/>
      <c r="K709" s="256"/>
      <c r="M709" s="256"/>
    </row>
    <row r="710" spans="1:13" x14ac:dyDescent="0.25">
      <c r="A710" s="258"/>
      <c r="B710" s="259"/>
      <c r="C710" s="259"/>
      <c r="D710" s="259"/>
      <c r="E710" s="256"/>
      <c r="F710" s="259"/>
      <c r="G710" s="256"/>
      <c r="H710" s="256"/>
      <c r="I710" s="256"/>
      <c r="J710" s="259"/>
      <c r="K710" s="256"/>
      <c r="L710" s="259"/>
      <c r="M710" s="256"/>
    </row>
    <row r="711" spans="1:13" x14ac:dyDescent="0.25">
      <c r="B711" s="259"/>
      <c r="C711" s="259"/>
      <c r="D711" s="259"/>
      <c r="E711" s="256"/>
      <c r="F711" s="259"/>
      <c r="G711" s="256"/>
      <c r="H711" s="256"/>
      <c r="I711" s="256"/>
      <c r="J711" s="259"/>
      <c r="K711" s="256"/>
      <c r="L711" s="259"/>
      <c r="M711" s="256"/>
    </row>
    <row r="712" spans="1:13" x14ac:dyDescent="0.25">
      <c r="B712" s="259"/>
      <c r="C712" s="259"/>
      <c r="D712" s="259"/>
      <c r="E712" s="256"/>
      <c r="F712" s="259"/>
      <c r="G712" s="256"/>
      <c r="H712" s="256"/>
      <c r="I712" s="256"/>
      <c r="J712" s="259"/>
      <c r="K712" s="256"/>
      <c r="L712" s="259"/>
      <c r="M712" s="256"/>
    </row>
    <row r="713" spans="1:13" x14ac:dyDescent="0.25">
      <c r="B713" s="259"/>
      <c r="C713" s="259"/>
      <c r="D713" s="259"/>
      <c r="E713" s="256"/>
      <c r="F713" s="259"/>
      <c r="G713" s="256"/>
      <c r="H713" s="256"/>
      <c r="I713" s="256"/>
      <c r="J713" s="259"/>
      <c r="K713" s="256"/>
      <c r="L713" s="259"/>
      <c r="M713" s="256"/>
    </row>
    <row r="714" spans="1:13" x14ac:dyDescent="0.25">
      <c r="B714" s="259"/>
      <c r="C714" s="259"/>
      <c r="D714" s="259"/>
      <c r="E714" s="256"/>
      <c r="F714" s="259"/>
      <c r="G714" s="256"/>
      <c r="H714" s="256"/>
      <c r="I714" s="256"/>
      <c r="J714" s="259"/>
      <c r="K714" s="256"/>
      <c r="L714" s="259"/>
      <c r="M714" s="256"/>
    </row>
    <row r="715" spans="1:13" x14ac:dyDescent="0.25">
      <c r="B715" s="259"/>
      <c r="C715" s="259"/>
      <c r="D715" s="259"/>
      <c r="E715" s="256"/>
      <c r="F715" s="259"/>
      <c r="G715" s="256"/>
      <c r="H715" s="256"/>
      <c r="I715" s="256"/>
      <c r="J715" s="259"/>
      <c r="K715" s="256"/>
      <c r="L715" s="259"/>
      <c r="M715" s="256"/>
    </row>
    <row r="716" spans="1:13" x14ac:dyDescent="0.25">
      <c r="B716" s="259"/>
      <c r="C716" s="259"/>
      <c r="D716" s="259"/>
      <c r="E716" s="260"/>
      <c r="F716" s="259"/>
      <c r="G716" s="260"/>
      <c r="H716" s="260"/>
      <c r="I716" s="260"/>
      <c r="J716" s="259"/>
      <c r="K716" s="260"/>
      <c r="L716" s="259"/>
      <c r="M716" s="260"/>
    </row>
    <row r="717" spans="1:13" x14ac:dyDescent="0.25">
      <c r="B717" s="259"/>
      <c r="C717" s="259"/>
      <c r="D717" s="259"/>
      <c r="E717" s="260"/>
      <c r="F717" s="259"/>
      <c r="G717" s="260"/>
      <c r="H717" s="260"/>
      <c r="I717" s="260"/>
      <c r="J717" s="259"/>
      <c r="K717" s="260"/>
      <c r="L717" s="259"/>
      <c r="M717" s="260"/>
    </row>
    <row r="718" spans="1:13" x14ac:dyDescent="0.25">
      <c r="B718" s="259"/>
      <c r="C718" s="259"/>
      <c r="D718" s="259"/>
      <c r="E718" s="260"/>
      <c r="F718" s="259"/>
      <c r="G718" s="260"/>
      <c r="H718" s="260"/>
      <c r="I718" s="260"/>
      <c r="J718" s="259"/>
      <c r="K718" s="260"/>
      <c r="L718" s="259"/>
      <c r="M718" s="260"/>
    </row>
    <row r="719" spans="1:13" x14ac:dyDescent="0.25">
      <c r="B719" s="259"/>
      <c r="C719" s="259"/>
      <c r="D719" s="259"/>
      <c r="E719" s="260"/>
      <c r="F719" s="259"/>
      <c r="G719" s="260"/>
      <c r="H719" s="260"/>
      <c r="I719" s="260"/>
      <c r="J719" s="259"/>
      <c r="K719" s="260"/>
      <c r="L719" s="259"/>
      <c r="M719" s="260"/>
    </row>
    <row r="720" spans="1:13" x14ac:dyDescent="0.25">
      <c r="B720" s="259"/>
      <c r="C720" s="259"/>
      <c r="D720" s="259"/>
      <c r="E720" s="260"/>
      <c r="F720" s="259"/>
      <c r="G720" s="260"/>
      <c r="H720" s="260"/>
      <c r="I720" s="260"/>
      <c r="J720" s="259"/>
      <c r="K720" s="260"/>
      <c r="L720" s="259"/>
      <c r="M720" s="260"/>
    </row>
    <row r="721" spans="2:13" x14ac:dyDescent="0.25">
      <c r="B721" s="259"/>
      <c r="C721" s="259"/>
      <c r="D721" s="259"/>
      <c r="E721" s="260"/>
      <c r="F721" s="259"/>
      <c r="G721" s="260"/>
      <c r="H721" s="260"/>
      <c r="I721" s="260"/>
      <c r="J721" s="259"/>
      <c r="K721" s="260"/>
      <c r="L721" s="259"/>
      <c r="M721" s="260"/>
    </row>
    <row r="722" spans="2:13" x14ac:dyDescent="0.25">
      <c r="B722" s="259"/>
      <c r="C722" s="259"/>
      <c r="D722" s="259"/>
      <c r="E722" s="260"/>
      <c r="F722" s="259"/>
      <c r="G722" s="260"/>
      <c r="H722" s="260"/>
      <c r="I722" s="260"/>
      <c r="J722" s="259"/>
      <c r="K722" s="260"/>
      <c r="L722" s="259"/>
      <c r="M722" s="260"/>
    </row>
    <row r="723" spans="2:13" x14ac:dyDescent="0.25">
      <c r="B723" s="259"/>
      <c r="C723" s="259"/>
      <c r="D723" s="259"/>
      <c r="E723" s="260"/>
      <c r="F723" s="259"/>
      <c r="G723" s="260"/>
      <c r="H723" s="260"/>
      <c r="I723" s="260"/>
      <c r="J723" s="259"/>
      <c r="K723" s="260"/>
      <c r="L723" s="259"/>
      <c r="M723" s="260"/>
    </row>
    <row r="724" spans="2:13" x14ac:dyDescent="0.25">
      <c r="B724" s="259"/>
      <c r="C724" s="259"/>
      <c r="D724" s="259"/>
      <c r="E724" s="260"/>
      <c r="F724" s="259"/>
      <c r="G724" s="260"/>
      <c r="H724" s="260"/>
      <c r="I724" s="260"/>
      <c r="J724" s="259"/>
      <c r="K724" s="260"/>
      <c r="L724" s="259"/>
      <c r="M724" s="260"/>
    </row>
    <row r="725" spans="2:13" x14ac:dyDescent="0.25">
      <c r="B725" s="259"/>
      <c r="C725" s="259"/>
      <c r="D725" s="259"/>
      <c r="E725" s="260"/>
      <c r="F725" s="259"/>
      <c r="G725" s="260"/>
      <c r="H725" s="260"/>
      <c r="I725" s="260"/>
      <c r="J725" s="259"/>
      <c r="K725" s="260"/>
      <c r="L725" s="259"/>
      <c r="M725" s="260"/>
    </row>
    <row r="726" spans="2:13" x14ac:dyDescent="0.25">
      <c r="B726" s="259"/>
      <c r="C726" s="259"/>
      <c r="D726" s="259"/>
      <c r="E726" s="260"/>
      <c r="F726" s="259"/>
      <c r="G726" s="260"/>
      <c r="H726" s="260"/>
      <c r="I726" s="260"/>
      <c r="J726" s="259"/>
      <c r="K726" s="260"/>
      <c r="L726" s="259"/>
      <c r="M726" s="260"/>
    </row>
    <row r="727" spans="2:13" x14ac:dyDescent="0.25">
      <c r="B727" s="259"/>
      <c r="C727" s="259"/>
      <c r="D727" s="259"/>
      <c r="E727" s="260"/>
      <c r="F727" s="259"/>
      <c r="G727" s="260"/>
      <c r="H727" s="260"/>
      <c r="I727" s="260"/>
      <c r="J727" s="259"/>
      <c r="K727" s="260"/>
      <c r="L727" s="259"/>
      <c r="M727" s="260"/>
    </row>
    <row r="728" spans="2:13" x14ac:dyDescent="0.25">
      <c r="B728" s="259"/>
      <c r="C728" s="259"/>
      <c r="D728" s="259"/>
      <c r="E728" s="260"/>
      <c r="F728" s="259"/>
      <c r="G728" s="260"/>
      <c r="H728" s="260"/>
      <c r="I728" s="260"/>
      <c r="J728" s="259"/>
      <c r="K728" s="260"/>
      <c r="L728" s="259"/>
      <c r="M728" s="260"/>
    </row>
    <row r="729" spans="2:13" x14ac:dyDescent="0.25">
      <c r="B729" s="259"/>
      <c r="C729" s="259"/>
      <c r="D729" s="259"/>
      <c r="E729" s="260"/>
      <c r="F729" s="259"/>
      <c r="G729" s="260"/>
      <c r="H729" s="260"/>
      <c r="I729" s="260"/>
      <c r="J729" s="259"/>
      <c r="K729" s="260"/>
      <c r="L729" s="259"/>
      <c r="M729" s="260"/>
    </row>
    <row r="730" spans="2:13" x14ac:dyDescent="0.25">
      <c r="B730" s="259"/>
      <c r="C730" s="259"/>
      <c r="D730" s="259"/>
      <c r="E730" s="260"/>
      <c r="F730" s="259"/>
      <c r="G730" s="260"/>
      <c r="H730" s="260"/>
      <c r="I730" s="260"/>
      <c r="J730" s="259"/>
      <c r="K730" s="260"/>
      <c r="L730" s="259"/>
      <c r="M730" s="260"/>
    </row>
    <row r="731" spans="2:13" x14ac:dyDescent="0.25">
      <c r="B731" s="259"/>
      <c r="C731" s="259"/>
      <c r="D731" s="259"/>
      <c r="E731" s="256"/>
      <c r="F731" s="259"/>
      <c r="G731" s="256"/>
      <c r="H731" s="256"/>
      <c r="I731" s="256"/>
      <c r="J731" s="259"/>
      <c r="K731" s="256"/>
      <c r="L731" s="259"/>
      <c r="M731" s="256"/>
    </row>
    <row r="732" spans="2:13" x14ac:dyDescent="0.25">
      <c r="B732" s="259"/>
      <c r="C732" s="259"/>
      <c r="D732" s="259"/>
      <c r="E732" s="256"/>
      <c r="F732" s="259"/>
      <c r="G732" s="256"/>
      <c r="H732" s="256"/>
      <c r="I732" s="256"/>
      <c r="J732" s="259"/>
      <c r="K732" s="256"/>
      <c r="L732" s="259"/>
      <c r="M732" s="256"/>
    </row>
    <row r="733" spans="2:13" x14ac:dyDescent="0.25">
      <c r="B733" s="259"/>
      <c r="C733" s="259"/>
      <c r="D733" s="259"/>
      <c r="E733" s="256"/>
      <c r="F733" s="259"/>
      <c r="G733" s="256"/>
      <c r="H733" s="256"/>
      <c r="I733" s="256"/>
      <c r="J733" s="259"/>
      <c r="K733" s="256"/>
      <c r="L733" s="259"/>
      <c r="M733" s="256"/>
    </row>
    <row r="734" spans="2:13" x14ac:dyDescent="0.25">
      <c r="B734" s="259"/>
      <c r="C734" s="259"/>
      <c r="D734" s="259"/>
      <c r="E734" s="256"/>
      <c r="F734" s="259"/>
      <c r="G734" s="256"/>
      <c r="H734" s="256"/>
      <c r="I734" s="256"/>
      <c r="J734" s="259"/>
      <c r="K734" s="256"/>
      <c r="L734" s="259"/>
      <c r="M734" s="256"/>
    </row>
    <row r="735" spans="2:13" x14ac:dyDescent="0.25">
      <c r="B735" s="259"/>
      <c r="C735" s="259"/>
      <c r="D735" s="259"/>
      <c r="E735" s="256"/>
      <c r="F735" s="259"/>
      <c r="G735" s="256"/>
      <c r="H735" s="256"/>
      <c r="I735" s="256"/>
      <c r="J735" s="259"/>
      <c r="K735" s="256"/>
      <c r="L735" s="259"/>
      <c r="M735" s="256"/>
    </row>
    <row r="736" spans="2:13" x14ac:dyDescent="0.25">
      <c r="B736" s="259"/>
      <c r="C736" s="259"/>
      <c r="D736" s="259"/>
      <c r="E736" s="256"/>
      <c r="F736" s="259"/>
      <c r="G736" s="256"/>
      <c r="H736" s="256"/>
      <c r="I736" s="256"/>
      <c r="J736" s="259"/>
      <c r="K736" s="256"/>
      <c r="L736" s="259"/>
      <c r="M736" s="256"/>
    </row>
    <row r="737" spans="1:13" x14ac:dyDescent="0.25">
      <c r="B737" s="259"/>
      <c r="C737" s="259"/>
      <c r="D737" s="259"/>
      <c r="E737" s="256"/>
      <c r="F737" s="259"/>
      <c r="G737" s="256"/>
      <c r="H737" s="256"/>
      <c r="I737" s="256"/>
      <c r="J737" s="259"/>
      <c r="K737" s="256"/>
      <c r="L737" s="259"/>
      <c r="M737" s="256"/>
    </row>
    <row r="738" spans="1:13" x14ac:dyDescent="0.25">
      <c r="B738" s="259"/>
      <c r="C738" s="259"/>
      <c r="D738" s="259"/>
      <c r="E738" s="256"/>
      <c r="F738" s="259"/>
      <c r="G738" s="256"/>
      <c r="H738" s="256"/>
      <c r="I738" s="256"/>
      <c r="J738" s="259"/>
      <c r="K738" s="256"/>
      <c r="L738" s="259"/>
      <c r="M738" s="256"/>
    </row>
    <row r="739" spans="1:13" x14ac:dyDescent="0.25">
      <c r="A739" s="261"/>
      <c r="B739" s="259"/>
      <c r="C739" s="259"/>
      <c r="D739" s="259"/>
      <c r="E739" s="256"/>
      <c r="F739" s="259"/>
      <c r="G739" s="256"/>
      <c r="H739" s="256"/>
      <c r="I739" s="256"/>
      <c r="J739" s="259"/>
      <c r="K739" s="256"/>
      <c r="L739" s="259"/>
      <c r="M739" s="256"/>
    </row>
    <row r="740" spans="1:13" x14ac:dyDescent="0.25">
      <c r="B740" s="259"/>
      <c r="C740" s="259"/>
      <c r="D740" s="259"/>
      <c r="E740" s="256"/>
      <c r="F740" s="259"/>
      <c r="G740" s="256"/>
      <c r="H740" s="256"/>
      <c r="I740" s="256"/>
      <c r="J740" s="259"/>
      <c r="K740" s="256"/>
      <c r="L740" s="259"/>
      <c r="M740" s="256"/>
    </row>
    <row r="741" spans="1:13" x14ac:dyDescent="0.25">
      <c r="B741" s="259"/>
      <c r="C741" s="259"/>
      <c r="D741" s="259"/>
      <c r="E741" s="256"/>
      <c r="F741" s="259"/>
      <c r="G741" s="256"/>
      <c r="H741" s="256"/>
      <c r="I741" s="256"/>
      <c r="J741" s="259"/>
      <c r="K741" s="256"/>
      <c r="L741" s="259"/>
      <c r="M741" s="256"/>
    </row>
    <row r="742" spans="1:13" x14ac:dyDescent="0.25">
      <c r="B742" s="259"/>
      <c r="C742" s="259"/>
      <c r="D742" s="259"/>
      <c r="E742" s="256"/>
      <c r="F742" s="259"/>
      <c r="G742" s="256"/>
      <c r="H742" s="256"/>
      <c r="I742" s="256"/>
      <c r="J742" s="259"/>
      <c r="K742" s="256"/>
      <c r="L742" s="259"/>
      <c r="M742" s="256"/>
    </row>
    <row r="743" spans="1:13" x14ac:dyDescent="0.25">
      <c r="B743" s="259"/>
      <c r="C743" s="259"/>
      <c r="D743" s="259"/>
      <c r="E743" s="259"/>
      <c r="F743" s="259"/>
      <c r="G743" s="259"/>
      <c r="H743" s="259"/>
      <c r="I743" s="259"/>
      <c r="J743" s="259"/>
      <c r="K743" s="259"/>
      <c r="L743" s="259"/>
      <c r="M743" s="259"/>
    </row>
    <row r="744" spans="1:13" x14ac:dyDescent="0.25">
      <c r="A744" s="257"/>
      <c r="B744" s="259"/>
      <c r="C744" s="259"/>
      <c r="D744" s="259"/>
      <c r="E744" s="259"/>
      <c r="F744" s="259"/>
      <c r="G744" s="259"/>
      <c r="H744" s="259"/>
      <c r="I744" s="259"/>
      <c r="J744" s="259"/>
      <c r="K744" s="259"/>
      <c r="L744" s="259"/>
      <c r="M744" s="259"/>
    </row>
    <row r="745" spans="1:13" x14ac:dyDescent="0.25">
      <c r="A745" s="257"/>
      <c r="B745" s="259"/>
      <c r="C745" s="259"/>
      <c r="D745" s="259"/>
      <c r="E745" s="259"/>
      <c r="F745" s="259"/>
      <c r="G745" s="259"/>
      <c r="H745" s="259"/>
      <c r="I745" s="259"/>
      <c r="J745" s="259"/>
      <c r="K745" s="259"/>
      <c r="L745" s="259"/>
      <c r="M745" s="259"/>
    </row>
    <row r="746" spans="1:13" x14ac:dyDescent="0.25">
      <c r="A746" s="257"/>
      <c r="B746" s="259"/>
      <c r="C746" s="259"/>
      <c r="D746" s="259"/>
      <c r="E746" s="259"/>
      <c r="F746" s="259"/>
      <c r="G746" s="259"/>
      <c r="H746" s="259"/>
      <c r="I746" s="259"/>
      <c r="J746" s="259"/>
      <c r="K746" s="259"/>
      <c r="L746" s="259"/>
      <c r="M746" s="259"/>
    </row>
    <row r="747" spans="1:13" x14ac:dyDescent="0.25">
      <c r="A747" s="257"/>
      <c r="B747" s="259"/>
      <c r="C747" s="259"/>
      <c r="D747" s="259"/>
      <c r="E747" s="259"/>
      <c r="F747" s="259"/>
      <c r="G747" s="259"/>
      <c r="H747" s="259"/>
      <c r="I747" s="259"/>
      <c r="J747" s="259"/>
      <c r="K747" s="259"/>
      <c r="L747" s="259"/>
      <c r="M747" s="259"/>
    </row>
    <row r="748" spans="1:13" x14ac:dyDescent="0.25">
      <c r="A748" s="257"/>
      <c r="B748" s="259"/>
      <c r="C748" s="259"/>
      <c r="D748" s="259"/>
      <c r="E748" s="259"/>
      <c r="F748" s="259"/>
      <c r="G748" s="259"/>
      <c r="H748" s="259"/>
      <c r="I748" s="259"/>
      <c r="J748" s="259"/>
      <c r="K748" s="259"/>
      <c r="L748" s="259"/>
      <c r="M748" s="259"/>
    </row>
    <row r="749" spans="1:13" x14ac:dyDescent="0.25">
      <c r="A749" s="257"/>
      <c r="B749" s="259"/>
      <c r="C749" s="259"/>
      <c r="D749" s="259"/>
      <c r="E749" s="259"/>
      <c r="F749" s="259"/>
      <c r="G749" s="259"/>
      <c r="H749" s="259"/>
      <c r="I749" s="259"/>
      <c r="J749" s="259"/>
      <c r="K749" s="259"/>
      <c r="L749" s="259"/>
      <c r="M749" s="259"/>
    </row>
    <row r="750" spans="1:13" x14ac:dyDescent="0.25">
      <c r="A750" s="257"/>
      <c r="B750" s="259"/>
      <c r="C750" s="259"/>
      <c r="D750" s="259"/>
      <c r="E750" s="259"/>
      <c r="F750" s="259"/>
      <c r="G750" s="259"/>
      <c r="H750" s="259"/>
      <c r="I750" s="259"/>
      <c r="J750" s="259"/>
      <c r="K750" s="259"/>
      <c r="L750" s="259"/>
      <c r="M750" s="259"/>
    </row>
    <row r="751" spans="1:13" x14ac:dyDescent="0.25">
      <c r="A751" s="257"/>
      <c r="B751" s="259"/>
      <c r="C751" s="259"/>
      <c r="D751" s="259"/>
      <c r="E751" s="259"/>
      <c r="F751" s="259"/>
      <c r="G751" s="259"/>
      <c r="H751" s="259"/>
      <c r="I751" s="259"/>
      <c r="J751" s="259"/>
      <c r="K751" s="259"/>
      <c r="L751" s="259"/>
      <c r="M751" s="259"/>
    </row>
    <row r="752" spans="1:13" x14ac:dyDescent="0.25">
      <c r="A752" s="257"/>
      <c r="B752" s="259"/>
      <c r="C752" s="259"/>
      <c r="D752" s="259"/>
      <c r="E752" s="259"/>
      <c r="F752" s="259"/>
      <c r="G752" s="259"/>
      <c r="H752" s="259"/>
      <c r="I752" s="259"/>
      <c r="J752" s="259"/>
      <c r="K752" s="259"/>
      <c r="L752" s="259"/>
      <c r="M752" s="259"/>
    </row>
    <row r="753" spans="1:13" x14ac:dyDescent="0.25">
      <c r="A753" s="257"/>
      <c r="B753" s="259"/>
      <c r="C753" s="259"/>
      <c r="D753" s="259"/>
      <c r="E753" s="259"/>
      <c r="F753" s="259"/>
      <c r="G753" s="259"/>
      <c r="H753" s="259"/>
      <c r="I753" s="259"/>
      <c r="J753" s="259"/>
      <c r="K753" s="259"/>
      <c r="L753" s="259"/>
      <c r="M753" s="259"/>
    </row>
    <row r="754" spans="1:13" x14ac:dyDescent="0.25">
      <c r="A754" s="257"/>
      <c r="B754" s="259"/>
      <c r="C754" s="259"/>
      <c r="D754" s="259"/>
      <c r="E754" s="259"/>
      <c r="F754" s="259"/>
      <c r="G754" s="259"/>
      <c r="H754" s="259"/>
      <c r="I754" s="259"/>
      <c r="J754" s="259"/>
      <c r="K754" s="259"/>
      <c r="L754" s="259"/>
      <c r="M754" s="259"/>
    </row>
    <row r="755" spans="1:13" x14ac:dyDescent="0.25">
      <c r="A755" s="257"/>
      <c r="B755" s="259"/>
      <c r="C755" s="259"/>
      <c r="D755" s="259"/>
      <c r="E755" s="259"/>
      <c r="F755" s="259"/>
      <c r="G755" s="259"/>
      <c r="H755" s="259"/>
      <c r="I755" s="259"/>
      <c r="J755" s="259"/>
      <c r="K755" s="259"/>
      <c r="L755" s="259"/>
      <c r="M755" s="259"/>
    </row>
    <row r="756" spans="1:13" x14ac:dyDescent="0.25">
      <c r="A756" s="257"/>
      <c r="B756" s="259"/>
      <c r="C756" s="259"/>
      <c r="D756" s="259"/>
      <c r="E756" s="259"/>
      <c r="F756" s="259"/>
      <c r="G756" s="259"/>
      <c r="H756" s="259"/>
      <c r="I756" s="259"/>
      <c r="J756" s="259"/>
      <c r="K756" s="259"/>
      <c r="L756" s="259"/>
      <c r="M756" s="259"/>
    </row>
    <row r="757" spans="1:13" x14ac:dyDescent="0.25">
      <c r="A757" s="257"/>
      <c r="B757" s="259"/>
      <c r="C757" s="259"/>
      <c r="D757" s="259"/>
      <c r="E757" s="259"/>
      <c r="F757" s="259"/>
      <c r="G757" s="259"/>
      <c r="H757" s="259"/>
      <c r="I757" s="259"/>
      <c r="J757" s="259"/>
      <c r="K757" s="259"/>
      <c r="L757" s="259"/>
      <c r="M757" s="259"/>
    </row>
    <row r="758" spans="1:13" x14ac:dyDescent="0.25">
      <c r="A758" s="257"/>
      <c r="B758" s="259"/>
      <c r="C758" s="259"/>
      <c r="D758" s="259"/>
      <c r="E758" s="259"/>
      <c r="F758" s="259"/>
      <c r="G758" s="259"/>
      <c r="H758" s="259"/>
      <c r="I758" s="259"/>
      <c r="J758" s="259"/>
      <c r="K758" s="259"/>
      <c r="L758" s="259"/>
      <c r="M758" s="259"/>
    </row>
    <row r="759" spans="1:13" x14ac:dyDescent="0.25">
      <c r="A759" s="549"/>
      <c r="B759" s="542"/>
      <c r="E759" s="262"/>
      <c r="G759" s="262"/>
      <c r="H759" s="259"/>
      <c r="I759" s="259"/>
      <c r="K759" s="262"/>
      <c r="M759" s="262"/>
    </row>
    <row r="760" spans="1:13" x14ac:dyDescent="0.25">
      <c r="A760" s="542"/>
      <c r="B760" s="542"/>
      <c r="E760" s="262"/>
      <c r="G760" s="262"/>
      <c r="H760" s="259"/>
      <c r="I760" s="259"/>
      <c r="K760" s="262"/>
      <c r="M760" s="262"/>
    </row>
    <row r="761" spans="1:13" x14ac:dyDescent="0.25">
      <c r="A761" s="542"/>
      <c r="B761" s="542"/>
      <c r="E761" s="262"/>
      <c r="G761" s="262"/>
      <c r="H761" s="259"/>
      <c r="I761" s="259"/>
      <c r="K761" s="262"/>
      <c r="M761" s="262"/>
    </row>
    <row r="762" spans="1:13" x14ac:dyDescent="0.25">
      <c r="A762" s="542"/>
      <c r="B762" s="542"/>
      <c r="E762" s="262"/>
      <c r="G762" s="262"/>
      <c r="H762" s="259"/>
      <c r="I762" s="259"/>
      <c r="K762" s="262"/>
      <c r="M762" s="262"/>
    </row>
    <row r="763" spans="1:13" x14ac:dyDescent="0.25">
      <c r="E763" s="259"/>
      <c r="G763" s="259"/>
      <c r="H763" s="259"/>
      <c r="I763" s="259"/>
      <c r="K763" s="259"/>
      <c r="M763" s="259"/>
    </row>
    <row r="764" spans="1:13" x14ac:dyDescent="0.25">
      <c r="E764" s="259"/>
      <c r="G764" s="259"/>
      <c r="H764" s="259"/>
      <c r="I764" s="259"/>
      <c r="K764" s="259"/>
      <c r="M764" s="259"/>
    </row>
    <row r="765" spans="1:13" x14ac:dyDescent="0.25">
      <c r="E765" s="259"/>
      <c r="G765" s="259"/>
      <c r="H765" s="259"/>
      <c r="I765" s="259"/>
      <c r="K765" s="259"/>
      <c r="M765" s="259"/>
    </row>
    <row r="766" spans="1:13" x14ac:dyDescent="0.25">
      <c r="E766" s="259"/>
      <c r="G766" s="259"/>
      <c r="H766" s="259"/>
      <c r="I766" s="259"/>
      <c r="K766" s="259"/>
      <c r="M766" s="259"/>
    </row>
    <row r="767" spans="1:13" x14ac:dyDescent="0.25">
      <c r="E767" s="259"/>
      <c r="G767" s="259"/>
      <c r="H767" s="259"/>
      <c r="I767" s="259"/>
      <c r="K767" s="259"/>
      <c r="M767" s="259"/>
    </row>
    <row r="768" spans="1:13" x14ac:dyDescent="0.25">
      <c r="E768" s="259"/>
      <c r="G768" s="259"/>
      <c r="H768" s="259"/>
      <c r="I768" s="259"/>
      <c r="K768" s="259"/>
      <c r="M768" s="259"/>
    </row>
    <row r="769" spans="5:13" x14ac:dyDescent="0.25">
      <c r="E769" s="259"/>
      <c r="G769" s="259"/>
      <c r="H769" s="259"/>
      <c r="I769" s="259"/>
      <c r="K769" s="259"/>
      <c r="M769" s="259"/>
    </row>
    <row r="770" spans="5:13" x14ac:dyDescent="0.25">
      <c r="E770" s="259"/>
      <c r="G770" s="259"/>
      <c r="H770" s="259"/>
      <c r="I770" s="259"/>
      <c r="K770" s="259"/>
      <c r="M770" s="259"/>
    </row>
    <row r="771" spans="5:13" x14ac:dyDescent="0.25">
      <c r="E771" s="259"/>
      <c r="G771" s="259"/>
      <c r="H771" s="259"/>
      <c r="I771" s="259"/>
      <c r="K771" s="259"/>
      <c r="M771" s="259"/>
    </row>
    <row r="772" spans="5:13" x14ac:dyDescent="0.25">
      <c r="E772" s="259"/>
      <c r="G772" s="259"/>
      <c r="H772" s="259"/>
      <c r="I772" s="259"/>
      <c r="K772" s="259"/>
      <c r="M772" s="259"/>
    </row>
    <row r="773" spans="5:13" x14ac:dyDescent="0.25">
      <c r="E773" s="259"/>
      <c r="G773" s="259"/>
      <c r="H773" s="259"/>
      <c r="I773" s="259"/>
      <c r="K773" s="259"/>
      <c r="M773" s="259"/>
    </row>
    <row r="774" spans="5:13" x14ac:dyDescent="0.25">
      <c r="E774" s="259"/>
      <c r="G774" s="259"/>
      <c r="H774" s="259"/>
      <c r="I774" s="259"/>
      <c r="K774" s="259"/>
      <c r="M774" s="259"/>
    </row>
    <row r="775" spans="5:13" x14ac:dyDescent="0.25">
      <c r="E775" s="259"/>
      <c r="G775" s="259"/>
      <c r="H775" s="259"/>
      <c r="I775" s="259"/>
      <c r="K775" s="259"/>
      <c r="M775" s="259"/>
    </row>
    <row r="776" spans="5:13" x14ac:dyDescent="0.25">
      <c r="E776" s="259"/>
      <c r="G776" s="259"/>
      <c r="H776" s="259"/>
      <c r="I776" s="259"/>
      <c r="K776" s="259"/>
      <c r="M776" s="259"/>
    </row>
    <row r="777" spans="5:13" x14ac:dyDescent="0.25">
      <c r="E777" s="259"/>
      <c r="G777" s="259"/>
      <c r="H777" s="259"/>
      <c r="I777" s="259"/>
      <c r="K777" s="259"/>
      <c r="M777" s="259"/>
    </row>
    <row r="778" spans="5:13" x14ac:dyDescent="0.25">
      <c r="E778" s="259"/>
      <c r="G778" s="259"/>
      <c r="H778" s="259"/>
      <c r="I778" s="259"/>
      <c r="K778" s="259"/>
      <c r="M778" s="259"/>
    </row>
    <row r="779" spans="5:13" x14ac:dyDescent="0.25">
      <c r="E779" s="259"/>
      <c r="G779" s="259"/>
      <c r="H779" s="259"/>
      <c r="I779" s="259"/>
      <c r="K779" s="259"/>
      <c r="M779" s="259"/>
    </row>
    <row r="780" spans="5:13" x14ac:dyDescent="0.25">
      <c r="E780" s="259"/>
      <c r="G780" s="259"/>
      <c r="H780" s="259"/>
      <c r="I780" s="259"/>
      <c r="K780" s="259"/>
      <c r="M780" s="259"/>
    </row>
    <row r="781" spans="5:13" x14ac:dyDescent="0.25">
      <c r="E781" s="259"/>
      <c r="G781" s="259"/>
      <c r="H781" s="259"/>
      <c r="I781" s="259"/>
      <c r="K781" s="259"/>
      <c r="M781" s="259"/>
    </row>
    <row r="782" spans="5:13" x14ac:dyDescent="0.25">
      <c r="E782" s="259"/>
      <c r="G782" s="259"/>
      <c r="H782" s="259"/>
      <c r="I782" s="259"/>
      <c r="K782" s="259"/>
      <c r="M782" s="259"/>
    </row>
    <row r="783" spans="5:13" x14ac:dyDescent="0.25">
      <c r="E783" s="259"/>
      <c r="G783" s="259"/>
      <c r="H783" s="259"/>
      <c r="I783" s="259"/>
      <c r="K783" s="259"/>
      <c r="M783" s="259"/>
    </row>
    <row r="784" spans="5:13" x14ac:dyDescent="0.25">
      <c r="E784" s="259"/>
      <c r="G784" s="259"/>
      <c r="H784" s="259"/>
      <c r="I784" s="259"/>
      <c r="K784" s="259"/>
      <c r="M784" s="259"/>
    </row>
    <row r="785" spans="5:13" x14ac:dyDescent="0.25">
      <c r="E785" s="259"/>
      <c r="G785" s="259"/>
      <c r="H785" s="259"/>
      <c r="I785" s="259"/>
      <c r="K785" s="259"/>
      <c r="M785" s="259"/>
    </row>
    <row r="786" spans="5:13" x14ac:dyDescent="0.25">
      <c r="E786" s="259"/>
      <c r="G786" s="259"/>
      <c r="H786" s="259"/>
      <c r="I786" s="259"/>
      <c r="K786" s="259"/>
      <c r="M786" s="259"/>
    </row>
    <row r="787" spans="5:13" x14ac:dyDescent="0.25">
      <c r="E787" s="259"/>
      <c r="G787" s="259"/>
      <c r="H787" s="259"/>
      <c r="I787" s="259"/>
      <c r="K787" s="259"/>
      <c r="M787" s="259"/>
    </row>
    <row r="788" spans="5:13" x14ac:dyDescent="0.25">
      <c r="E788" s="259"/>
      <c r="G788" s="259"/>
      <c r="H788" s="259"/>
      <c r="I788" s="259"/>
      <c r="K788" s="259"/>
      <c r="M788" s="259"/>
    </row>
    <row r="789" spans="5:13" x14ac:dyDescent="0.25">
      <c r="E789" s="259"/>
      <c r="G789" s="259"/>
      <c r="H789" s="259"/>
      <c r="I789" s="259"/>
      <c r="K789" s="259"/>
      <c r="M789" s="259"/>
    </row>
    <row r="790" spans="5:13" x14ac:dyDescent="0.25">
      <c r="E790" s="259"/>
      <c r="G790" s="259"/>
      <c r="H790" s="259"/>
      <c r="I790" s="259"/>
      <c r="K790" s="259"/>
      <c r="M790" s="259"/>
    </row>
    <row r="791" spans="5:13" x14ac:dyDescent="0.25">
      <c r="E791" s="259"/>
      <c r="G791" s="259"/>
      <c r="H791" s="259"/>
      <c r="I791" s="259"/>
      <c r="K791" s="259"/>
      <c r="M791" s="259"/>
    </row>
    <row r="792" spans="5:13" x14ac:dyDescent="0.25">
      <c r="E792" s="259"/>
      <c r="G792" s="259"/>
      <c r="H792" s="259"/>
      <c r="I792" s="259"/>
      <c r="K792" s="259"/>
      <c r="M792" s="259"/>
    </row>
    <row r="793" spans="5:13" x14ac:dyDescent="0.25">
      <c r="E793" s="259"/>
      <c r="G793" s="259"/>
      <c r="H793" s="259"/>
      <c r="I793" s="259"/>
      <c r="K793" s="259"/>
      <c r="M793" s="259"/>
    </row>
    <row r="794" spans="5:13" x14ac:dyDescent="0.25">
      <c r="E794" s="259"/>
      <c r="G794" s="259"/>
      <c r="H794" s="259"/>
      <c r="I794" s="259"/>
      <c r="K794" s="259"/>
      <c r="M794" s="259"/>
    </row>
    <row r="795" spans="5:13" x14ac:dyDescent="0.25">
      <c r="E795" s="259"/>
      <c r="G795" s="259"/>
      <c r="H795" s="259"/>
      <c r="I795" s="259"/>
      <c r="K795" s="259"/>
      <c r="M795" s="259"/>
    </row>
    <row r="796" spans="5:13" x14ac:dyDescent="0.25">
      <c r="E796" s="259"/>
      <c r="G796" s="259"/>
      <c r="H796" s="259"/>
      <c r="I796" s="259"/>
      <c r="K796" s="259"/>
      <c r="M796" s="259"/>
    </row>
    <row r="797" spans="5:13" x14ac:dyDescent="0.25">
      <c r="E797" s="259"/>
      <c r="G797" s="259"/>
      <c r="H797" s="259"/>
      <c r="I797" s="259"/>
      <c r="K797" s="259"/>
      <c r="M797" s="259"/>
    </row>
    <row r="798" spans="5:13" x14ac:dyDescent="0.25">
      <c r="E798" s="259"/>
      <c r="G798" s="259"/>
      <c r="H798" s="259"/>
      <c r="I798" s="259"/>
      <c r="K798" s="259"/>
      <c r="M798" s="259"/>
    </row>
    <row r="799" spans="5:13" x14ac:dyDescent="0.25">
      <c r="E799" s="259"/>
      <c r="G799" s="259"/>
      <c r="H799" s="259"/>
      <c r="I799" s="259"/>
      <c r="K799" s="259"/>
      <c r="M799" s="259"/>
    </row>
    <row r="800" spans="5:13" x14ac:dyDescent="0.25">
      <c r="E800" s="259"/>
      <c r="G800" s="259"/>
      <c r="H800" s="259"/>
      <c r="I800" s="259"/>
      <c r="K800" s="259"/>
      <c r="M800" s="259"/>
    </row>
    <row r="801" spans="5:13" x14ac:dyDescent="0.25">
      <c r="E801" s="259"/>
      <c r="G801" s="259"/>
      <c r="H801" s="259"/>
      <c r="I801" s="259"/>
      <c r="K801" s="259"/>
      <c r="M801" s="259"/>
    </row>
    <row r="802" spans="5:13" x14ac:dyDescent="0.25">
      <c r="E802" s="259"/>
      <c r="G802" s="259"/>
      <c r="H802" s="259"/>
      <c r="I802" s="259"/>
      <c r="K802" s="259"/>
      <c r="M802" s="259"/>
    </row>
    <row r="803" spans="5:13" x14ac:dyDescent="0.25">
      <c r="E803" s="259"/>
      <c r="G803" s="259"/>
      <c r="H803" s="259"/>
      <c r="I803" s="259"/>
      <c r="K803" s="259"/>
      <c r="M803" s="259"/>
    </row>
    <row r="804" spans="5:13" x14ac:dyDescent="0.25">
      <c r="E804" s="259"/>
      <c r="G804" s="259"/>
      <c r="H804" s="259"/>
      <c r="I804" s="259"/>
      <c r="K804" s="259"/>
      <c r="M804" s="259"/>
    </row>
    <row r="805" spans="5:13" x14ac:dyDescent="0.25">
      <c r="E805" s="259"/>
      <c r="G805" s="259"/>
      <c r="H805" s="259"/>
      <c r="I805" s="259"/>
      <c r="K805" s="259"/>
      <c r="M805" s="259"/>
    </row>
    <row r="806" spans="5:13" x14ac:dyDescent="0.25">
      <c r="E806" s="259"/>
      <c r="G806" s="259"/>
      <c r="H806" s="259"/>
      <c r="I806" s="259"/>
      <c r="K806" s="259"/>
      <c r="M806" s="259"/>
    </row>
    <row r="807" spans="5:13" x14ac:dyDescent="0.25">
      <c r="E807" s="259"/>
      <c r="G807" s="259"/>
      <c r="H807" s="259"/>
      <c r="I807" s="259"/>
      <c r="K807" s="259"/>
      <c r="M807" s="259"/>
    </row>
    <row r="808" spans="5:13" x14ac:dyDescent="0.25">
      <c r="E808" s="259"/>
      <c r="G808" s="259"/>
      <c r="H808" s="259"/>
      <c r="I808" s="259"/>
      <c r="K808" s="259"/>
      <c r="M808" s="259"/>
    </row>
    <row r="809" spans="5:13" x14ac:dyDescent="0.25">
      <c r="E809" s="259"/>
      <c r="G809" s="259"/>
      <c r="H809" s="259"/>
      <c r="I809" s="259"/>
      <c r="K809" s="259"/>
      <c r="M809" s="259"/>
    </row>
    <row r="810" spans="5:13" x14ac:dyDescent="0.25">
      <c r="E810" s="259"/>
      <c r="G810" s="259"/>
      <c r="H810" s="259"/>
      <c r="I810" s="259"/>
      <c r="K810" s="259"/>
      <c r="M810" s="259"/>
    </row>
    <row r="811" spans="5:13" x14ac:dyDescent="0.25">
      <c r="E811" s="259"/>
      <c r="G811" s="259"/>
      <c r="H811" s="259"/>
      <c r="I811" s="259"/>
      <c r="K811" s="259"/>
      <c r="M811" s="259"/>
    </row>
    <row r="812" spans="5:13" x14ac:dyDescent="0.25">
      <c r="E812" s="259"/>
      <c r="G812" s="259"/>
      <c r="H812" s="259"/>
      <c r="I812" s="259"/>
      <c r="K812" s="259"/>
      <c r="M812" s="259"/>
    </row>
    <row r="813" spans="5:13" x14ac:dyDescent="0.25">
      <c r="E813" s="259"/>
      <c r="G813" s="259"/>
      <c r="H813" s="259"/>
      <c r="I813" s="259"/>
      <c r="K813" s="259"/>
      <c r="M813" s="259"/>
    </row>
    <row r="814" spans="5:13" x14ac:dyDescent="0.25">
      <c r="E814" s="259"/>
      <c r="G814" s="259"/>
      <c r="H814" s="259"/>
      <c r="I814" s="259"/>
      <c r="K814" s="259"/>
      <c r="M814" s="259"/>
    </row>
    <row r="815" spans="5:13" x14ac:dyDescent="0.25">
      <c r="E815" s="259"/>
      <c r="G815" s="259"/>
      <c r="H815" s="259"/>
      <c r="I815" s="259"/>
      <c r="K815" s="259"/>
      <c r="M815" s="259"/>
    </row>
    <row r="816" spans="5:13" x14ac:dyDescent="0.25">
      <c r="E816" s="259"/>
      <c r="G816" s="259"/>
      <c r="H816" s="259"/>
      <c r="I816" s="259"/>
      <c r="K816" s="259"/>
      <c r="M816" s="259"/>
    </row>
    <row r="817" spans="5:13" x14ac:dyDescent="0.25">
      <c r="E817" s="259"/>
      <c r="G817" s="259"/>
      <c r="H817" s="259"/>
      <c r="I817" s="259"/>
      <c r="K817" s="259"/>
      <c r="M817" s="259"/>
    </row>
    <row r="818" spans="5:13" x14ac:dyDescent="0.25">
      <c r="E818" s="259"/>
      <c r="G818" s="259"/>
      <c r="H818" s="259"/>
      <c r="I818" s="259"/>
      <c r="K818" s="259"/>
      <c r="M818" s="259"/>
    </row>
    <row r="819" spans="5:13" x14ac:dyDescent="0.25">
      <c r="E819" s="259"/>
      <c r="G819" s="259"/>
      <c r="H819" s="259"/>
      <c r="I819" s="259"/>
      <c r="K819" s="259"/>
      <c r="M819" s="259"/>
    </row>
    <row r="820" spans="5:13" x14ac:dyDescent="0.25">
      <c r="E820" s="259"/>
      <c r="G820" s="259"/>
      <c r="H820" s="259"/>
      <c r="I820" s="259"/>
      <c r="K820" s="259"/>
      <c r="M820" s="259"/>
    </row>
    <row r="821" spans="5:13" x14ac:dyDescent="0.25">
      <c r="E821" s="259"/>
      <c r="G821" s="259"/>
      <c r="H821" s="259"/>
      <c r="I821" s="259"/>
      <c r="K821" s="259"/>
      <c r="M821" s="259"/>
    </row>
    <row r="822" spans="5:13" x14ac:dyDescent="0.25">
      <c r="E822" s="259"/>
      <c r="G822" s="259"/>
      <c r="H822" s="259"/>
      <c r="I822" s="259"/>
      <c r="K822" s="259"/>
      <c r="M822" s="259"/>
    </row>
    <row r="823" spans="5:13" x14ac:dyDescent="0.25">
      <c r="E823" s="259"/>
      <c r="G823" s="259"/>
      <c r="H823" s="259"/>
      <c r="I823" s="259"/>
      <c r="K823" s="259"/>
      <c r="M823" s="259"/>
    </row>
    <row r="824" spans="5:13" x14ac:dyDescent="0.25">
      <c r="E824" s="259"/>
      <c r="G824" s="259"/>
      <c r="H824" s="259"/>
      <c r="I824" s="259"/>
      <c r="K824" s="259"/>
      <c r="M824" s="259"/>
    </row>
    <row r="825" spans="5:13" x14ac:dyDescent="0.25">
      <c r="E825" s="259"/>
      <c r="G825" s="259"/>
      <c r="H825" s="259"/>
      <c r="I825" s="259"/>
      <c r="K825" s="259"/>
      <c r="M825" s="259"/>
    </row>
    <row r="826" spans="5:13" x14ac:dyDescent="0.25">
      <c r="E826" s="259"/>
      <c r="G826" s="259"/>
      <c r="H826" s="259"/>
      <c r="I826" s="259"/>
      <c r="K826" s="259"/>
      <c r="M826" s="259"/>
    </row>
    <row r="827" spans="5:13" x14ac:dyDescent="0.25">
      <c r="E827" s="259"/>
      <c r="G827" s="259"/>
      <c r="H827" s="259"/>
      <c r="I827" s="259"/>
      <c r="K827" s="259"/>
      <c r="M827" s="259"/>
    </row>
    <row r="828" spans="5:13" x14ac:dyDescent="0.25">
      <c r="E828" s="259"/>
      <c r="G828" s="259"/>
      <c r="H828" s="259"/>
      <c r="I828" s="259"/>
      <c r="K828" s="259"/>
      <c r="M828" s="259"/>
    </row>
    <row r="829" spans="5:13" x14ac:dyDescent="0.25">
      <c r="E829" s="259"/>
      <c r="G829" s="259"/>
      <c r="H829" s="259"/>
      <c r="I829" s="259"/>
      <c r="K829" s="259"/>
      <c r="M829" s="259"/>
    </row>
    <row r="830" spans="5:13" x14ac:dyDescent="0.25">
      <c r="E830" s="259"/>
      <c r="G830" s="259"/>
      <c r="H830" s="259"/>
      <c r="I830" s="259"/>
      <c r="K830" s="259"/>
      <c r="M830" s="259"/>
    </row>
    <row r="831" spans="5:13" x14ac:dyDescent="0.25">
      <c r="E831" s="259"/>
      <c r="G831" s="259"/>
      <c r="H831" s="259"/>
      <c r="I831" s="259"/>
      <c r="K831" s="259"/>
      <c r="M831" s="259"/>
    </row>
    <row r="832" spans="5:13" x14ac:dyDescent="0.25">
      <c r="E832" s="259"/>
      <c r="G832" s="259"/>
      <c r="H832" s="259"/>
      <c r="I832" s="259"/>
      <c r="K832" s="259"/>
      <c r="M832" s="259"/>
    </row>
    <row r="833" spans="5:13" x14ac:dyDescent="0.25">
      <c r="E833" s="259"/>
      <c r="G833" s="259"/>
      <c r="H833" s="259"/>
      <c r="I833" s="259"/>
      <c r="K833" s="259"/>
      <c r="M833" s="259"/>
    </row>
    <row r="834" spans="5:13" x14ac:dyDescent="0.25">
      <c r="E834" s="259"/>
      <c r="G834" s="259"/>
      <c r="H834" s="259"/>
      <c r="I834" s="259"/>
      <c r="K834" s="259"/>
      <c r="M834" s="259"/>
    </row>
    <row r="835" spans="5:13" x14ac:dyDescent="0.25">
      <c r="E835" s="259"/>
      <c r="G835" s="259"/>
      <c r="H835" s="259"/>
      <c r="I835" s="259"/>
      <c r="K835" s="259"/>
      <c r="M835" s="259"/>
    </row>
    <row r="836" spans="5:13" x14ac:dyDescent="0.25">
      <c r="E836" s="259"/>
      <c r="G836" s="259"/>
      <c r="H836" s="259"/>
      <c r="I836" s="259"/>
      <c r="K836" s="259"/>
      <c r="M836" s="259"/>
    </row>
    <row r="837" spans="5:13" x14ac:dyDescent="0.25">
      <c r="E837" s="259"/>
      <c r="G837" s="259"/>
      <c r="H837" s="259"/>
      <c r="I837" s="259"/>
      <c r="K837" s="259"/>
      <c r="M837" s="259"/>
    </row>
    <row r="838" spans="5:13" x14ac:dyDescent="0.25">
      <c r="E838" s="259"/>
      <c r="G838" s="259"/>
      <c r="H838" s="259"/>
      <c r="I838" s="259"/>
      <c r="K838" s="259"/>
      <c r="M838" s="259"/>
    </row>
    <row r="839" spans="5:13" x14ac:dyDescent="0.25">
      <c r="E839" s="259"/>
      <c r="G839" s="259"/>
      <c r="H839" s="259"/>
      <c r="I839" s="259"/>
      <c r="K839" s="259"/>
      <c r="M839" s="259"/>
    </row>
    <row r="840" spans="5:13" x14ac:dyDescent="0.25">
      <c r="E840" s="259"/>
      <c r="G840" s="259"/>
      <c r="H840" s="259"/>
      <c r="I840" s="259"/>
      <c r="K840" s="259"/>
      <c r="M840" s="259"/>
    </row>
    <row r="841" spans="5:13" x14ac:dyDescent="0.25">
      <c r="E841" s="259"/>
      <c r="G841" s="259"/>
      <c r="H841" s="259"/>
      <c r="I841" s="259"/>
      <c r="K841" s="259"/>
      <c r="M841" s="259"/>
    </row>
    <row r="842" spans="5:13" x14ac:dyDescent="0.25">
      <c r="E842" s="259"/>
      <c r="G842" s="259"/>
      <c r="H842" s="259"/>
      <c r="I842" s="259"/>
      <c r="K842" s="259"/>
      <c r="M842" s="259"/>
    </row>
    <row r="843" spans="5:13" x14ac:dyDescent="0.25">
      <c r="E843" s="259"/>
      <c r="G843" s="259"/>
      <c r="H843" s="259"/>
      <c r="I843" s="259"/>
      <c r="K843" s="259"/>
      <c r="M843" s="259"/>
    </row>
    <row r="844" spans="5:13" x14ac:dyDescent="0.25">
      <c r="E844" s="259"/>
      <c r="G844" s="259"/>
      <c r="H844" s="259"/>
      <c r="I844" s="259"/>
      <c r="K844" s="259"/>
      <c r="M844" s="259"/>
    </row>
    <row r="845" spans="5:13" x14ac:dyDescent="0.25">
      <c r="E845" s="259"/>
      <c r="G845" s="259"/>
      <c r="H845" s="259"/>
      <c r="I845" s="259"/>
      <c r="K845" s="259"/>
      <c r="M845" s="259"/>
    </row>
    <row r="846" spans="5:13" x14ac:dyDescent="0.25">
      <c r="E846" s="259"/>
      <c r="G846" s="259"/>
      <c r="H846" s="259"/>
      <c r="I846" s="259"/>
      <c r="K846" s="259"/>
      <c r="M846" s="259"/>
    </row>
    <row r="847" spans="5:13" x14ac:dyDescent="0.25">
      <c r="E847" s="259"/>
      <c r="G847" s="259"/>
      <c r="H847" s="259"/>
      <c r="I847" s="259"/>
      <c r="K847" s="259"/>
      <c r="M847" s="259"/>
    </row>
    <row r="848" spans="5:13" x14ac:dyDescent="0.25">
      <c r="E848" s="259"/>
      <c r="G848" s="259"/>
      <c r="H848" s="259"/>
      <c r="I848" s="259"/>
      <c r="K848" s="259"/>
      <c r="M848" s="259"/>
    </row>
    <row r="849" spans="5:13" x14ac:dyDescent="0.25">
      <c r="E849" s="259"/>
      <c r="G849" s="259"/>
      <c r="H849" s="259"/>
      <c r="I849" s="259"/>
      <c r="K849" s="259"/>
      <c r="M849" s="259"/>
    </row>
    <row r="850" spans="5:13" x14ac:dyDescent="0.25">
      <c r="E850" s="259"/>
      <c r="G850" s="259"/>
      <c r="H850" s="259"/>
      <c r="I850" s="259"/>
      <c r="K850" s="259"/>
      <c r="M850" s="259"/>
    </row>
    <row r="851" spans="5:13" x14ac:dyDescent="0.25">
      <c r="E851" s="259"/>
      <c r="G851" s="259"/>
      <c r="H851" s="259"/>
      <c r="I851" s="259"/>
      <c r="K851" s="259"/>
      <c r="M851" s="259"/>
    </row>
    <row r="852" spans="5:13" x14ac:dyDescent="0.25">
      <c r="E852" s="259"/>
      <c r="G852" s="259"/>
      <c r="H852" s="259"/>
      <c r="I852" s="259"/>
      <c r="K852" s="259"/>
      <c r="M852" s="259"/>
    </row>
    <row r="853" spans="5:13" x14ac:dyDescent="0.25">
      <c r="E853" s="259"/>
      <c r="G853" s="259"/>
      <c r="H853" s="259"/>
      <c r="I853" s="259"/>
      <c r="K853" s="259"/>
      <c r="M853" s="259"/>
    </row>
    <row r="854" spans="5:13" x14ac:dyDescent="0.25">
      <c r="E854" s="259"/>
      <c r="G854" s="259"/>
      <c r="H854" s="259"/>
      <c r="I854" s="259"/>
      <c r="K854" s="259"/>
      <c r="M854" s="259"/>
    </row>
    <row r="855" spans="5:13" x14ac:dyDescent="0.25">
      <c r="E855" s="259"/>
      <c r="G855" s="259"/>
      <c r="H855" s="259"/>
      <c r="I855" s="259"/>
      <c r="K855" s="259"/>
      <c r="M855" s="259"/>
    </row>
    <row r="856" spans="5:13" x14ac:dyDescent="0.25">
      <c r="E856" s="259"/>
      <c r="G856" s="259"/>
      <c r="H856" s="259"/>
      <c r="I856" s="259"/>
      <c r="K856" s="259"/>
      <c r="M856" s="259"/>
    </row>
    <row r="857" spans="5:13" x14ac:dyDescent="0.25">
      <c r="E857" s="259"/>
      <c r="G857" s="259"/>
      <c r="H857" s="259"/>
      <c r="I857" s="259"/>
      <c r="K857" s="259"/>
      <c r="M857" s="259"/>
    </row>
    <row r="858" spans="5:13" x14ac:dyDescent="0.25">
      <c r="E858" s="259"/>
      <c r="G858" s="259"/>
      <c r="H858" s="259"/>
      <c r="I858" s="259"/>
      <c r="K858" s="259"/>
      <c r="M858" s="259"/>
    </row>
    <row r="859" spans="5:13" x14ac:dyDescent="0.25">
      <c r="E859" s="259"/>
      <c r="G859" s="259"/>
      <c r="H859" s="259"/>
      <c r="I859" s="259"/>
      <c r="K859" s="259"/>
      <c r="M859" s="259"/>
    </row>
    <row r="860" spans="5:13" x14ac:dyDescent="0.25">
      <c r="E860" s="259"/>
      <c r="G860" s="259"/>
      <c r="H860" s="259"/>
      <c r="I860" s="259"/>
      <c r="K860" s="259"/>
      <c r="M860" s="259"/>
    </row>
    <row r="861" spans="5:13" x14ac:dyDescent="0.25">
      <c r="E861" s="259"/>
      <c r="G861" s="259"/>
      <c r="H861" s="259"/>
      <c r="I861" s="259"/>
      <c r="K861" s="259"/>
      <c r="M861" s="259"/>
    </row>
    <row r="862" spans="5:13" x14ac:dyDescent="0.25">
      <c r="E862" s="259"/>
      <c r="G862" s="259"/>
      <c r="H862" s="259"/>
      <c r="I862" s="259"/>
      <c r="K862" s="259"/>
      <c r="M862" s="259"/>
    </row>
    <row r="863" spans="5:13" x14ac:dyDescent="0.25">
      <c r="E863" s="259"/>
      <c r="G863" s="259"/>
      <c r="H863" s="259"/>
      <c r="I863" s="259"/>
      <c r="K863" s="259"/>
      <c r="M863" s="259"/>
    </row>
    <row r="864" spans="5:13" x14ac:dyDescent="0.25">
      <c r="E864" s="259"/>
      <c r="G864" s="259"/>
      <c r="H864" s="259"/>
      <c r="I864" s="259"/>
      <c r="K864" s="259"/>
      <c r="M864" s="259"/>
    </row>
    <row r="865" spans="5:13" x14ac:dyDescent="0.25">
      <c r="E865" s="259"/>
      <c r="G865" s="259"/>
      <c r="H865" s="259"/>
      <c r="I865" s="259"/>
      <c r="K865" s="259"/>
      <c r="M865" s="259"/>
    </row>
    <row r="866" spans="5:13" x14ac:dyDescent="0.25">
      <c r="E866" s="259"/>
      <c r="G866" s="259"/>
      <c r="H866" s="259"/>
      <c r="I866" s="259"/>
      <c r="K866" s="259"/>
      <c r="M866" s="259"/>
    </row>
    <row r="867" spans="5:13" x14ac:dyDescent="0.25">
      <c r="E867" s="259"/>
      <c r="G867" s="259"/>
      <c r="H867" s="259"/>
      <c r="I867" s="259"/>
      <c r="K867" s="259"/>
      <c r="M867" s="259"/>
    </row>
    <row r="868" spans="5:13" x14ac:dyDescent="0.25">
      <c r="E868" s="259"/>
      <c r="G868" s="259"/>
      <c r="H868" s="259"/>
      <c r="I868" s="259"/>
      <c r="K868" s="259"/>
      <c r="M868" s="259"/>
    </row>
    <row r="869" spans="5:13" x14ac:dyDescent="0.25">
      <c r="E869" s="259"/>
      <c r="G869" s="259"/>
      <c r="H869" s="259"/>
      <c r="I869" s="259"/>
      <c r="K869" s="259"/>
      <c r="M869" s="259"/>
    </row>
    <row r="870" spans="5:13" x14ac:dyDescent="0.25">
      <c r="E870" s="259"/>
      <c r="G870" s="259"/>
      <c r="H870" s="259"/>
      <c r="I870" s="259"/>
      <c r="K870" s="259"/>
      <c r="M870" s="259"/>
    </row>
    <row r="871" spans="5:13" x14ac:dyDescent="0.25">
      <c r="E871" s="259"/>
      <c r="G871" s="259"/>
      <c r="H871" s="259"/>
      <c r="I871" s="259"/>
      <c r="K871" s="259"/>
      <c r="M871" s="259"/>
    </row>
    <row r="872" spans="5:13" x14ac:dyDescent="0.25">
      <c r="E872" s="259"/>
      <c r="G872" s="259"/>
      <c r="H872" s="259"/>
      <c r="I872" s="259"/>
      <c r="K872" s="259"/>
      <c r="M872" s="259"/>
    </row>
    <row r="873" spans="5:13" x14ac:dyDescent="0.25">
      <c r="E873" s="259"/>
      <c r="G873" s="259"/>
      <c r="H873" s="259"/>
      <c r="I873" s="259"/>
      <c r="K873" s="259"/>
      <c r="M873" s="259"/>
    </row>
    <row r="874" spans="5:13" x14ac:dyDescent="0.25">
      <c r="E874" s="259"/>
      <c r="G874" s="259"/>
      <c r="H874" s="259"/>
      <c r="I874" s="259"/>
      <c r="K874" s="259"/>
      <c r="M874" s="259"/>
    </row>
    <row r="875" spans="5:13" x14ac:dyDescent="0.25">
      <c r="E875" s="259"/>
      <c r="G875" s="259"/>
      <c r="H875" s="259"/>
      <c r="I875" s="259"/>
      <c r="K875" s="259"/>
      <c r="M875" s="259"/>
    </row>
    <row r="876" spans="5:13" x14ac:dyDescent="0.25">
      <c r="E876" s="259"/>
      <c r="G876" s="259"/>
      <c r="H876" s="259"/>
      <c r="I876" s="259"/>
      <c r="K876" s="259"/>
      <c r="M876" s="259"/>
    </row>
    <row r="877" spans="5:13" x14ac:dyDescent="0.25">
      <c r="E877" s="259"/>
      <c r="G877" s="259"/>
      <c r="H877" s="259"/>
      <c r="I877" s="259"/>
      <c r="K877" s="259"/>
      <c r="M877" s="259"/>
    </row>
    <row r="878" spans="5:13" x14ac:dyDescent="0.25">
      <c r="E878" s="259"/>
      <c r="G878" s="259"/>
      <c r="H878" s="259"/>
      <c r="I878" s="259"/>
      <c r="K878" s="259"/>
      <c r="M878" s="259"/>
    </row>
    <row r="879" spans="5:13" x14ac:dyDescent="0.25">
      <c r="E879" s="259"/>
      <c r="G879" s="259"/>
      <c r="H879" s="259"/>
      <c r="I879" s="259"/>
      <c r="K879" s="259"/>
      <c r="M879" s="259"/>
    </row>
    <row r="880" spans="5:13" x14ac:dyDescent="0.25">
      <c r="E880" s="259"/>
      <c r="G880" s="259"/>
      <c r="H880" s="259"/>
      <c r="I880" s="259"/>
      <c r="K880" s="259"/>
      <c r="M880" s="259"/>
    </row>
    <row r="881" spans="5:13" x14ac:dyDescent="0.25">
      <c r="E881" s="259"/>
      <c r="G881" s="259"/>
      <c r="H881" s="259"/>
      <c r="I881" s="259"/>
      <c r="K881" s="259"/>
      <c r="M881" s="259"/>
    </row>
    <row r="882" spans="5:13" x14ac:dyDescent="0.25">
      <c r="E882" s="259"/>
      <c r="G882" s="259"/>
      <c r="H882" s="259"/>
      <c r="I882" s="259"/>
      <c r="K882" s="259"/>
      <c r="M882" s="259"/>
    </row>
    <row r="883" spans="5:13" x14ac:dyDescent="0.25">
      <c r="E883" s="259"/>
      <c r="G883" s="259"/>
      <c r="H883" s="259"/>
      <c r="I883" s="259"/>
      <c r="K883" s="259"/>
      <c r="M883" s="259"/>
    </row>
    <row r="884" spans="5:13" x14ac:dyDescent="0.25">
      <c r="E884" s="259"/>
      <c r="G884" s="259"/>
      <c r="H884" s="259"/>
      <c r="I884" s="259"/>
      <c r="K884" s="259"/>
      <c r="M884" s="259"/>
    </row>
    <row r="885" spans="5:13" x14ac:dyDescent="0.25">
      <c r="E885" s="259"/>
      <c r="G885" s="259"/>
      <c r="H885" s="259"/>
      <c r="I885" s="259"/>
      <c r="K885" s="259"/>
      <c r="M885" s="259"/>
    </row>
    <row r="886" spans="5:13" x14ac:dyDescent="0.25">
      <c r="E886" s="259"/>
      <c r="G886" s="259"/>
      <c r="H886" s="259"/>
      <c r="I886" s="259"/>
      <c r="K886" s="259"/>
      <c r="M886" s="259"/>
    </row>
  </sheetData>
  <mergeCells count="18">
    <mergeCell ref="D1:M1"/>
    <mergeCell ref="A2:M2"/>
    <mergeCell ref="A3:B3"/>
    <mergeCell ref="A4:A5"/>
    <mergeCell ref="B4:B5"/>
    <mergeCell ref="C4:C5"/>
    <mergeCell ref="D4:E4"/>
    <mergeCell ref="F4:G4"/>
    <mergeCell ref="H4:H5"/>
    <mergeCell ref="I4:I5"/>
    <mergeCell ref="A761:B761"/>
    <mergeCell ref="A762:B762"/>
    <mergeCell ref="J4:K4"/>
    <mergeCell ref="L4:M4"/>
    <mergeCell ref="I36:K36"/>
    <mergeCell ref="L36:M36"/>
    <mergeCell ref="A759:B759"/>
    <mergeCell ref="A760:B760"/>
  </mergeCells>
  <pageMargins left="0.7" right="0.7" top="0.75" bottom="0.75" header="0.3" footer="0.3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21A9-CDBA-4FC4-90A8-6947E6AD9C1E}">
  <dimension ref="C2:G27"/>
  <sheetViews>
    <sheetView zoomScale="115" zoomScaleNormal="115" workbookViewId="0">
      <selection activeCell="G20" sqref="G20"/>
    </sheetView>
  </sheetViews>
  <sheetFormatPr defaultRowHeight="12.75" x14ac:dyDescent="0.2"/>
  <cols>
    <col min="3" max="3" width="18.7109375" customWidth="1"/>
    <col min="4" max="4" width="15.28515625" customWidth="1"/>
    <col min="5" max="5" width="41.5703125" customWidth="1"/>
    <col min="6" max="6" width="15.28515625" customWidth="1"/>
    <col min="7" max="8" width="10.140625" bestFit="1" customWidth="1"/>
  </cols>
  <sheetData>
    <row r="2" spans="3:7" x14ac:dyDescent="0.2">
      <c r="C2" s="370" t="s">
        <v>759</v>
      </c>
      <c r="D2" s="367">
        <f>92346.96-D3-D4</f>
        <v>0</v>
      </c>
      <c r="E2" s="371" t="s">
        <v>762</v>
      </c>
    </row>
    <row r="3" spans="3:7" x14ac:dyDescent="0.2">
      <c r="C3" s="366">
        <v>226</v>
      </c>
      <c r="D3" s="369">
        <v>30000</v>
      </c>
      <c r="E3" s="368" t="s">
        <v>763</v>
      </c>
    </row>
    <row r="4" spans="3:7" x14ac:dyDescent="0.2">
      <c r="C4" s="366">
        <v>310</v>
      </c>
      <c r="D4" s="369">
        <v>62346.96</v>
      </c>
      <c r="E4" s="368" t="s">
        <v>774</v>
      </c>
    </row>
    <row r="5" spans="3:7" x14ac:dyDescent="0.2">
      <c r="C5" s="366"/>
      <c r="D5" s="367">
        <f>SUM(D3:D4)</f>
        <v>92346.959999999992</v>
      </c>
      <c r="E5" s="366"/>
    </row>
    <row r="8" spans="3:7" x14ac:dyDescent="0.2">
      <c r="C8" s="370" t="s">
        <v>760</v>
      </c>
      <c r="D8" s="367">
        <f>722408.09-D9-D10-D11-D12-D13-D14-D15-D16</f>
        <v>-2.9103830456733704E-11</v>
      </c>
      <c r="E8" s="371" t="s">
        <v>762</v>
      </c>
    </row>
    <row r="9" spans="3:7" ht="25.5" x14ac:dyDescent="0.2">
      <c r="C9" s="373" t="s">
        <v>764</v>
      </c>
      <c r="D9" s="369">
        <v>282000</v>
      </c>
      <c r="E9" s="372" t="s">
        <v>765</v>
      </c>
    </row>
    <row r="10" spans="3:7" x14ac:dyDescent="0.2">
      <c r="C10" s="366">
        <v>310</v>
      </c>
      <c r="D10" s="369">
        <v>10355</v>
      </c>
      <c r="E10" s="368" t="s">
        <v>766</v>
      </c>
      <c r="G10" s="173"/>
    </row>
    <row r="11" spans="3:7" x14ac:dyDescent="0.2">
      <c r="C11" s="366">
        <v>344</v>
      </c>
      <c r="D11" s="369">
        <v>50000</v>
      </c>
      <c r="E11" s="368" t="s">
        <v>767</v>
      </c>
    </row>
    <row r="12" spans="3:7" x14ac:dyDescent="0.2">
      <c r="C12" s="368" t="s">
        <v>768</v>
      </c>
      <c r="D12" s="374">
        <v>67049.11</v>
      </c>
      <c r="E12" s="368" t="s">
        <v>772</v>
      </c>
    </row>
    <row r="13" spans="3:7" x14ac:dyDescent="0.2">
      <c r="C13" s="366">
        <v>346</v>
      </c>
      <c r="D13" s="369">
        <v>50000</v>
      </c>
      <c r="E13" s="368" t="s">
        <v>548</v>
      </c>
    </row>
    <row r="14" spans="3:7" x14ac:dyDescent="0.2">
      <c r="C14" s="366">
        <v>345</v>
      </c>
      <c r="D14" s="369">
        <v>20000</v>
      </c>
      <c r="E14" s="368" t="s">
        <v>776</v>
      </c>
    </row>
    <row r="15" spans="3:7" ht="25.5" x14ac:dyDescent="0.2">
      <c r="C15" s="366">
        <v>225</v>
      </c>
      <c r="D15" s="369">
        <v>223003.98</v>
      </c>
      <c r="E15" s="375" t="s">
        <v>775</v>
      </c>
    </row>
    <row r="16" spans="3:7" x14ac:dyDescent="0.2">
      <c r="C16" s="366">
        <v>266</v>
      </c>
      <c r="D16" s="369">
        <v>20000</v>
      </c>
      <c r="E16" s="375"/>
    </row>
    <row r="17" spans="3:5" x14ac:dyDescent="0.2">
      <c r="C17" s="366"/>
      <c r="D17" s="367">
        <f>SUM(D9:D16)</f>
        <v>722408.09</v>
      </c>
      <c r="E17" s="366"/>
    </row>
    <row r="21" spans="3:5" x14ac:dyDescent="0.2">
      <c r="C21" s="370" t="s">
        <v>761</v>
      </c>
      <c r="D21" s="367">
        <f>148938.58-D22</f>
        <v>0</v>
      </c>
      <c r="E21" s="371" t="s">
        <v>769</v>
      </c>
    </row>
    <row r="22" spans="3:5" x14ac:dyDescent="0.2">
      <c r="C22" s="373">
        <v>342</v>
      </c>
      <c r="D22" s="367">
        <v>148938.57999999999</v>
      </c>
      <c r="E22" s="372" t="s">
        <v>770</v>
      </c>
    </row>
    <row r="23" spans="3:5" x14ac:dyDescent="0.2">
      <c r="C23" s="366"/>
      <c r="D23" s="369"/>
      <c r="E23" s="368"/>
    </row>
    <row r="24" spans="3:5" x14ac:dyDescent="0.2">
      <c r="C24" s="366"/>
      <c r="D24" s="367">
        <f>228938.58-D25-D26</f>
        <v>0</v>
      </c>
      <c r="E24" s="371" t="s">
        <v>773</v>
      </c>
    </row>
    <row r="25" spans="3:5" x14ac:dyDescent="0.2">
      <c r="C25" s="366">
        <v>346</v>
      </c>
      <c r="D25" s="369">
        <v>128938.58</v>
      </c>
      <c r="E25" s="368" t="s">
        <v>771</v>
      </c>
    </row>
    <row r="26" spans="3:5" ht="25.5" x14ac:dyDescent="0.2">
      <c r="C26" s="366">
        <v>225</v>
      </c>
      <c r="D26" s="369">
        <v>100000</v>
      </c>
      <c r="E26" s="372" t="s">
        <v>775</v>
      </c>
    </row>
    <row r="27" spans="3:5" x14ac:dyDescent="0.2">
      <c r="D27" s="365">
        <f>SUM(D25:D26)</f>
        <v>228938.58000000002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Титул</vt:lpstr>
      <vt:lpstr>0701 бюджетные февраль</vt:lpstr>
      <vt:lpstr>Приложение 3</vt:lpstr>
      <vt:lpstr>расшифровка расходов</vt:lpstr>
      <vt:lpstr>ВНЕБЮДЖЕТ</vt:lpstr>
      <vt:lpstr>расчет питания</vt:lpstr>
      <vt:lpstr>Лист2</vt:lpstr>
      <vt:lpstr>'0701 бюджетные февраль'!Область_печати</vt:lpstr>
      <vt:lpstr>'расшифровка расходов'!Область_печати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rep:2.53.0.669</dc:description>
  <cp:lastModifiedBy>Accord3</cp:lastModifiedBy>
  <cp:lastPrinted>2022-10-12T15:01:32Z</cp:lastPrinted>
  <dcterms:created xsi:type="dcterms:W3CDTF">2021-12-24T15:56:24Z</dcterms:created>
  <dcterms:modified xsi:type="dcterms:W3CDTF">2022-10-12T15:01:35Z</dcterms:modified>
</cp:coreProperties>
</file>